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様式\"/>
    </mc:Choice>
  </mc:AlternateContent>
  <xr:revisionPtr revIDLastSave="0" documentId="13_ncr:1_{F560809C-E7BB-498F-AF7A-DECF11EEBF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<sst xmlns="http://schemas.openxmlformats.org/spreadsheetml/2006/main" count="685" uniqueCount="238">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</sst>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/>
      <c r="C7" s="240"/>
      <c r="D7" s="240"/>
      <c r="E7" s="240"/>
      <c r="F7" s="240"/>
      <c r="G7" s="240"/>
      <c r="H7" s="240"/>
      <c r="I7" s="240"/>
      <c r="J7" s="241"/>
      <c r="K7" s="168"/>
      <c r="L7" s="168"/>
      <c r="M7" s="168"/>
      <c r="N7" s="168"/>
      <c r="O7" s="169"/>
      <c r="P7" s="172"/>
      <c r="Q7" s="173"/>
      <c r="R7" s="173"/>
      <c r="S7" s="173"/>
      <c r="T7" s="174"/>
      <c r="U7" s="178"/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 t="str">
        <f>IFERROR(VLOOKUP(B7,【参考】数式用!$A$5:$J$37,MATCH(K7,【参考】数式用!$B$4:$J$4,0)+1,0),"")</f>
        <v/>
      </c>
      <c r="L9" s="227"/>
      <c r="M9" s="227"/>
      <c r="N9" s="227"/>
      <c r="O9" s="228"/>
      <c r="P9" s="226" t="str">
        <f>IFERROR(VLOOKUP(B7,【参考】数式用!$A$5:$J$37,MATCH(P7,【参考】数式用!$B$4:$J$4,0)+1,0),"")</f>
        <v/>
      </c>
      <c r="Q9" s="227"/>
      <c r="R9" s="227"/>
      <c r="S9" s="227"/>
      <c r="T9" s="228"/>
      <c r="U9" s="229" t="str">
        <f>IFERROR(VLOOKUP(B7,【参考】数式用!$A$5:$J$37,MATCH(U7,【参考】数式用!$B$4:$J$4,0)+1,0),"")</f>
        <v/>
      </c>
      <c r="V9" s="227"/>
      <c r="W9" s="227"/>
      <c r="X9" s="227"/>
      <c r="Y9" s="228"/>
      <c r="Z9" s="219">
        <f>SUM(K9,P9,U9)</f>
        <v>0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/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/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/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66" t="str">
        <f>IF(OR(B13="新加算Ⅰ",B13="新加算Ⅱ",B13="新加算Ⅲ",B13="新加算Ⅴ(１)",B13="新加算Ⅴ(３)",B13="新加算Ⅴ(８)"),"○","")</f>
        <v/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 t="str">
        <f>IFERROR(VLOOKUP(B7,【参考】数式用!$A$5:$AB$37,MATCH(B13,【参考】数式用!$B$4:$AB$4,0)+1,FALSE),"")</f>
        <v/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/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/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66" t="str">
        <f>IF(OR(B18="新加算Ⅰ",B18="新加算Ⅱ",B18="新加算Ⅲ",B18="新加算Ⅴ(１)",B18="新加算Ⅴ(３)",B18="新加算Ⅴ(８)"),"○","")</f>
        <v/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 t="str">
        <f>IFERROR(VLOOKUP(B7,【参考】数式用!$A$5:$AB$27,MATCH(B18,【参考】数式用!$B$4:$AB$4,0)+1,FALSE),"")</f>
        <v/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/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/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/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194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 t="str">
        <f>IFERROR(VLOOKUP(B7,【参考】数式用!$A$5:$AB$27,MATCH(B23,【参考】数式用!$B$4:$AB$4,0)+1,FALSE),"")</f>
        <v/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/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31" t="s">
        <v>68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2:90" ht="18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O3" s="78"/>
      <c r="AQ3" s="210" t="s">
        <v>113</v>
      </c>
      <c r="AR3" s="211"/>
      <c r="AS3" s="211"/>
      <c r="AT3" s="211"/>
      <c r="AU3" s="211"/>
      <c r="AV3" s="211"/>
      <c r="AW3" s="212"/>
      <c r="AX3" s="201" t="s">
        <v>112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3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6"/>
      <c r="AR4" s="217"/>
      <c r="AS4" s="217"/>
      <c r="AT4" s="217"/>
      <c r="AU4" s="217"/>
      <c r="AV4" s="217"/>
      <c r="AW4" s="218"/>
      <c r="AX4" s="207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8" t="s">
        <v>57</v>
      </c>
      <c r="AG5" s="188"/>
      <c r="AH5" s="188"/>
      <c r="AI5" s="188"/>
      <c r="AJ5" s="188"/>
      <c r="AK5" s="188"/>
      <c r="AL5" s="188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8" t="s">
        <v>0</v>
      </c>
      <c r="C6" s="238"/>
      <c r="D6" s="238"/>
      <c r="E6" s="238"/>
      <c r="F6" s="238"/>
      <c r="G6" s="238"/>
      <c r="H6" s="238"/>
      <c r="I6" s="238"/>
      <c r="J6" s="238"/>
      <c r="K6" s="235" t="s">
        <v>58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7"/>
      <c r="AF6" s="222" t="str">
        <f>"月額賃金改善Ⅱ"</f>
        <v>月額賃金改善Ⅱ</v>
      </c>
      <c r="AG6" s="222" t="s">
        <v>44</v>
      </c>
      <c r="AH6" s="222" t="s">
        <v>45</v>
      </c>
      <c r="AI6" s="222" t="s">
        <v>46</v>
      </c>
      <c r="AJ6" s="222" t="s">
        <v>47</v>
      </c>
      <c r="AK6" s="222" t="s">
        <v>48</v>
      </c>
      <c r="AL6" s="222" t="s">
        <v>52</v>
      </c>
      <c r="AM6" s="80"/>
      <c r="AO6" s="78"/>
      <c r="AQ6" s="210" t="s">
        <v>64</v>
      </c>
      <c r="AR6" s="211"/>
      <c r="AS6" s="211"/>
      <c r="AT6" s="211"/>
      <c r="AU6" s="211"/>
      <c r="AV6" s="211"/>
      <c r="AW6" s="212"/>
      <c r="AX6" s="201" t="s">
        <v>193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3"/>
      <c r="CB6" s="1"/>
    </row>
    <row r="7" spans="2:90" ht="18.75" customHeight="1">
      <c r="B7" s="239" t="s">
        <v>132</v>
      </c>
      <c r="C7" s="240"/>
      <c r="D7" s="240"/>
      <c r="E7" s="240"/>
      <c r="F7" s="240"/>
      <c r="G7" s="240"/>
      <c r="H7" s="240"/>
      <c r="I7" s="240"/>
      <c r="J7" s="241"/>
      <c r="K7" s="168" t="s">
        <v>17</v>
      </c>
      <c r="L7" s="168"/>
      <c r="M7" s="168"/>
      <c r="N7" s="168"/>
      <c r="O7" s="169"/>
      <c r="P7" s="172" t="s">
        <v>2</v>
      </c>
      <c r="Q7" s="173"/>
      <c r="R7" s="173"/>
      <c r="S7" s="173"/>
      <c r="T7" s="174"/>
      <c r="U7" s="178" t="s">
        <v>3</v>
      </c>
      <c r="V7" s="179"/>
      <c r="W7" s="179"/>
      <c r="X7" s="179"/>
      <c r="Y7" s="180"/>
      <c r="Z7" s="184" t="s">
        <v>43</v>
      </c>
      <c r="AA7" s="185"/>
      <c r="AB7" s="185"/>
      <c r="AC7" s="186"/>
      <c r="AF7" s="222"/>
      <c r="AG7" s="222"/>
      <c r="AH7" s="222"/>
      <c r="AI7" s="222"/>
      <c r="AJ7" s="222"/>
      <c r="AK7" s="222"/>
      <c r="AL7" s="222"/>
      <c r="AM7" s="80"/>
      <c r="AO7" s="78"/>
      <c r="AQ7" s="213"/>
      <c r="AR7" s="214"/>
      <c r="AS7" s="214"/>
      <c r="AT7" s="214"/>
      <c r="AU7" s="214"/>
      <c r="AV7" s="214"/>
      <c r="AW7" s="215"/>
      <c r="AX7" s="204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6"/>
    </row>
    <row r="8" spans="2:90" ht="13.5" customHeight="1">
      <c r="B8" s="242"/>
      <c r="C8" s="243"/>
      <c r="D8" s="243"/>
      <c r="E8" s="243"/>
      <c r="F8" s="243"/>
      <c r="G8" s="243"/>
      <c r="H8" s="243"/>
      <c r="I8" s="243"/>
      <c r="J8" s="244"/>
      <c r="K8" s="170"/>
      <c r="L8" s="170"/>
      <c r="M8" s="170"/>
      <c r="N8" s="170"/>
      <c r="O8" s="171"/>
      <c r="P8" s="175"/>
      <c r="Q8" s="176"/>
      <c r="R8" s="176"/>
      <c r="S8" s="176"/>
      <c r="T8" s="177"/>
      <c r="U8" s="181"/>
      <c r="V8" s="182"/>
      <c r="W8" s="182"/>
      <c r="X8" s="182"/>
      <c r="Y8" s="183"/>
      <c r="Z8" s="187"/>
      <c r="AA8" s="188"/>
      <c r="AB8" s="188"/>
      <c r="AC8" s="189"/>
      <c r="AF8" s="222"/>
      <c r="AG8" s="222"/>
      <c r="AH8" s="222"/>
      <c r="AI8" s="222"/>
      <c r="AJ8" s="222"/>
      <c r="AK8" s="222"/>
      <c r="AL8" s="222"/>
      <c r="AM8" s="80"/>
      <c r="AO8" s="78"/>
      <c r="AQ8" s="216"/>
      <c r="AR8" s="217"/>
      <c r="AS8" s="217"/>
      <c r="AT8" s="217"/>
      <c r="AU8" s="217"/>
      <c r="AV8" s="217"/>
      <c r="AW8" s="218"/>
      <c r="AX8" s="207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9"/>
    </row>
    <row r="9" spans="2:90" ht="16.5" customHeight="1" thickBot="1">
      <c r="B9" s="245"/>
      <c r="C9" s="246"/>
      <c r="D9" s="246"/>
      <c r="E9" s="246"/>
      <c r="F9" s="246"/>
      <c r="G9" s="246"/>
      <c r="H9" s="246"/>
      <c r="I9" s="246"/>
      <c r="J9" s="247"/>
      <c r="K9" s="226">
        <f>IFERROR(VLOOKUP(B7,【参考】数式用!$A$5:$J$37,MATCH(K7,【参考】数式用!$B$4:$J$4,0)+1,0),"")</f>
        <v>3.2000000000000001E-2</v>
      </c>
      <c r="L9" s="227"/>
      <c r="M9" s="227"/>
      <c r="N9" s="227"/>
      <c r="O9" s="228"/>
      <c r="P9" s="226">
        <f>IFERROR(VLOOKUP(B7,【参考】数式用!$A$5:$J$37,MATCH(P7,【参考】数式用!$B$4:$J$4,0)+1,0),"")</f>
        <v>1.2999999999999999E-2</v>
      </c>
      <c r="Q9" s="227"/>
      <c r="R9" s="227"/>
      <c r="S9" s="227"/>
      <c r="T9" s="228"/>
      <c r="U9" s="229">
        <f>IFERROR(VLOOKUP(B7,【参考】数式用!$A$5:$J$37,MATCH(U7,【参考】数式用!$B$4:$J$4,0)+1,0),"")</f>
        <v>0</v>
      </c>
      <c r="V9" s="227"/>
      <c r="W9" s="227"/>
      <c r="X9" s="227"/>
      <c r="Y9" s="228"/>
      <c r="Z9" s="219">
        <f>SUM(K9,P9,U9)</f>
        <v>4.4999999999999998E-2</v>
      </c>
      <c r="AA9" s="220"/>
      <c r="AB9" s="220"/>
      <c r="AC9" s="221"/>
      <c r="AF9" s="222"/>
      <c r="AG9" s="222"/>
      <c r="AH9" s="222"/>
      <c r="AI9" s="222"/>
      <c r="AJ9" s="222"/>
      <c r="AK9" s="222"/>
      <c r="AL9" s="222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22"/>
      <c r="AG10" s="222"/>
      <c r="AH10" s="222"/>
      <c r="AI10" s="222"/>
      <c r="AJ10" s="222"/>
      <c r="AK10" s="222"/>
      <c r="AL10" s="222"/>
      <c r="AM10" s="80"/>
      <c r="AO10" s="78"/>
      <c r="AQ10" s="210" t="s">
        <v>65</v>
      </c>
      <c r="AR10" s="211"/>
      <c r="AS10" s="211"/>
      <c r="AT10" s="211"/>
      <c r="AU10" s="211"/>
      <c r="AV10" s="211"/>
      <c r="AW10" s="212"/>
      <c r="AX10" s="201" t="s">
        <v>192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22"/>
      <c r="AG11" s="222"/>
      <c r="AH11" s="222"/>
      <c r="AI11" s="222"/>
      <c r="AJ11" s="222"/>
      <c r="AK11" s="222"/>
      <c r="AL11" s="222"/>
      <c r="AM11" s="80"/>
      <c r="AO11" s="78"/>
      <c r="AQ11" s="216"/>
      <c r="AR11" s="217"/>
      <c r="AS11" s="217"/>
      <c r="AT11" s="217"/>
      <c r="AU11" s="217"/>
      <c r="AV11" s="217"/>
      <c r="AW11" s="218"/>
      <c r="AX11" s="207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222"/>
      <c r="AG12" s="222"/>
      <c r="AH12" s="222"/>
      <c r="AI12" s="222"/>
      <c r="AJ12" s="222"/>
      <c r="AK12" s="222"/>
      <c r="AL12" s="222"/>
      <c r="AM12" s="80"/>
      <c r="AN12" s="4"/>
      <c r="AO12" s="78"/>
    </row>
    <row r="13" spans="2:90" ht="24.75" customHeight="1">
      <c r="B13" s="195" t="str">
        <f>IFERROR(IF(VLOOKUP(B28,【参考】数式用2!E6:L23,3,FALSE)="","",VLOOKUP(B28,【参考】数式用2!E6:L23,3,FALSE)),"")</f>
        <v>新加算Ⅱ</v>
      </c>
      <c r="C13" s="196"/>
      <c r="D13" s="196"/>
      <c r="E13" s="196"/>
      <c r="F13" s="196"/>
      <c r="G13" s="196"/>
      <c r="H13" s="197"/>
      <c r="I13" s="25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7"/>
      <c r="AD13" s="191" t="s">
        <v>69</v>
      </c>
      <c r="AE13" s="192"/>
      <c r="AF13" s="166" t="str">
        <f>IF(U7="ベア加算","",IF(OR(B13="新加算Ⅰ",B13="新加算Ⅱ",B13="新加算Ⅲ",B13="新加算Ⅳ"),"○",""))</f>
        <v>○</v>
      </c>
      <c r="AG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66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66" t="str">
        <f>IF(OR(B13="新加算Ⅰ",B13="新加算Ⅱ",B13="新加算Ⅲ",B13="新加算Ⅴ(１)",B13="新加算Ⅴ(３)",B13="新加算Ⅴ(８)"),"○","")</f>
        <v>○</v>
      </c>
      <c r="AJ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66" t="str">
        <f>IF(OR(B13="新加算Ⅰ",B13="新加算Ⅴ(１)",B13="新加算Ⅴ(２)",B13="新加算Ⅴ(５)",B13="新加算Ⅴ(７)",B13="新加算Ⅴ(10)"),"○","")</f>
        <v/>
      </c>
      <c r="AL13" s="166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193" t="s">
        <v>66</v>
      </c>
      <c r="AR13" s="193"/>
      <c r="AS13" s="193"/>
      <c r="AT13" s="193"/>
      <c r="AU13" s="193"/>
      <c r="AV13" s="193"/>
      <c r="AW13" s="193"/>
      <c r="AX13" s="194" t="s">
        <v>191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</row>
    <row r="14" spans="2:90" ht="24.75" customHeight="1" thickBot="1">
      <c r="B14" s="198">
        <f>IFERROR(VLOOKUP(B7,【参考】数式用!$A$5:$AB$27,MATCH(B13,【参考】数式用!$B$4:$AB$4,0)+1,FALSE),"")</f>
        <v>7.9999999999999988E-2</v>
      </c>
      <c r="C14" s="199"/>
      <c r="D14" s="199"/>
      <c r="E14" s="199"/>
      <c r="F14" s="199"/>
      <c r="G14" s="199"/>
      <c r="H14" s="200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9"/>
      <c r="AD14" s="191"/>
      <c r="AE14" s="192"/>
      <c r="AF14" s="167"/>
      <c r="AG14" s="167"/>
      <c r="AH14" s="167"/>
      <c r="AI14" s="167"/>
      <c r="AJ14" s="167"/>
      <c r="AK14" s="167"/>
      <c r="AL14" s="167"/>
      <c r="AM14" s="80"/>
      <c r="AN14" s="4"/>
      <c r="AO14" s="78"/>
      <c r="AQ14" s="193"/>
      <c r="AR14" s="193"/>
      <c r="AS14" s="193"/>
      <c r="AT14" s="193"/>
      <c r="AU14" s="193"/>
      <c r="AV14" s="193"/>
      <c r="AW14" s="193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</row>
    <row r="15" spans="2:90" ht="15" customHeight="1">
      <c r="C15" s="84"/>
      <c r="D15" s="84"/>
      <c r="E15" s="84"/>
      <c r="F15" s="84"/>
      <c r="G15" s="84"/>
      <c r="H15" s="84"/>
      <c r="I15" s="24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193" t="s">
        <v>62</v>
      </c>
      <c r="AR16" s="193"/>
      <c r="AS16" s="193"/>
      <c r="AT16" s="193"/>
      <c r="AU16" s="193"/>
      <c r="AV16" s="193"/>
      <c r="AW16" s="193"/>
      <c r="AX16" s="230" t="s">
        <v>56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193"/>
      <c r="AR17" s="193"/>
      <c r="AS17" s="193"/>
      <c r="AT17" s="193"/>
      <c r="AU17" s="193"/>
      <c r="AV17" s="193"/>
      <c r="AW17" s="193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</row>
    <row r="18" spans="2:80" ht="24.75" customHeight="1">
      <c r="B18" s="223" t="str">
        <f>IFERROR(IF(VLOOKUP(B28,【参考】数式用2!E6:L23,5,FALSE)="","",VLOOKUP(B28,【参考】数式用2!E6:L23,5,FALSE)),"")</f>
        <v>新加算Ⅴ(３)</v>
      </c>
      <c r="C18" s="224"/>
      <c r="D18" s="224"/>
      <c r="E18" s="224"/>
      <c r="F18" s="224"/>
      <c r="G18" s="224"/>
      <c r="H18" s="225"/>
      <c r="I18" s="25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7"/>
      <c r="AD18" s="191" t="s">
        <v>69</v>
      </c>
      <c r="AE18" s="192"/>
      <c r="AF18" s="166" t="str">
        <f>IF(U7="ベア加算","",IF(OR(B18="新加算Ⅰ",B18="新加算Ⅱ",B18="新加算Ⅲ",B18="新加算Ⅳ"),"○",""))</f>
        <v/>
      </c>
      <c r="AG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66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66" t="str">
        <f>IF(OR(B18="新加算Ⅰ",B18="新加算Ⅱ",B18="新加算Ⅲ",B18="新加算Ⅴ(１)",B18="新加算Ⅴ(３)",B18="新加算Ⅴ(８)"),"○","")</f>
        <v>○</v>
      </c>
      <c r="AJ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66" t="str">
        <f>IF(OR(B18="新加算Ⅰ",B18="新加算Ⅴ(１)",B18="新加算Ⅴ(２)",B18="新加算Ⅴ(５)",B18="新加算Ⅴ(７)",B18="新加算Ⅴ(10)"),"○","")</f>
        <v/>
      </c>
      <c r="AL18" s="166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193"/>
      <c r="AR18" s="193"/>
      <c r="AS18" s="193"/>
      <c r="AT18" s="193"/>
      <c r="AU18" s="193"/>
      <c r="AV18" s="193"/>
      <c r="AW18" s="193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</row>
    <row r="19" spans="2:80" ht="17.25" customHeight="1">
      <c r="B19" s="250">
        <f>IFERROR(VLOOKUP(B7,【参考】数式用!$A$5:$AB$27,MATCH(B18,【参考】数式用!$B$4:$AB$4,0)+1,FALSE),"")</f>
        <v>6.8999999999999992E-2</v>
      </c>
      <c r="C19" s="251"/>
      <c r="D19" s="251"/>
      <c r="E19" s="251"/>
      <c r="F19" s="251"/>
      <c r="G19" s="251"/>
      <c r="H19" s="252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60"/>
      <c r="AD19" s="191"/>
      <c r="AE19" s="192"/>
      <c r="AF19" s="190"/>
      <c r="AG19" s="190"/>
      <c r="AH19" s="190"/>
      <c r="AI19" s="190"/>
      <c r="AJ19" s="190"/>
      <c r="AK19" s="190"/>
      <c r="AL19" s="19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253"/>
      <c r="C20" s="254"/>
      <c r="D20" s="254"/>
      <c r="E20" s="254"/>
      <c r="F20" s="254"/>
      <c r="G20" s="254"/>
      <c r="H20" s="255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9"/>
      <c r="AD20" s="191"/>
      <c r="AE20" s="192"/>
      <c r="AF20" s="167"/>
      <c r="AG20" s="167"/>
      <c r="AH20" s="167"/>
      <c r="AI20" s="167"/>
      <c r="AJ20" s="167"/>
      <c r="AK20" s="167"/>
      <c r="AL20" s="167"/>
      <c r="AM20" s="80"/>
      <c r="AN20" s="4"/>
      <c r="AO20" s="78"/>
      <c r="AP20" s="85"/>
      <c r="AQ20" s="193" t="s">
        <v>63</v>
      </c>
      <c r="AR20" s="193"/>
      <c r="AS20" s="193"/>
      <c r="AT20" s="193"/>
      <c r="AU20" s="193"/>
      <c r="AV20" s="193"/>
      <c r="AW20" s="193"/>
      <c r="AX20" s="194" t="str">
        <f>IFERROR(VLOOKUP(B7,【参考】数式用!AF5:AG37,2,0),"")</f>
        <v>　福祉専門職員配置等加算を算定する。</v>
      </c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</row>
    <row r="21" spans="2:80" ht="28.5" customHeight="1">
      <c r="B21" s="81"/>
      <c r="C21" s="81"/>
      <c r="D21" s="81"/>
      <c r="E21" s="81"/>
      <c r="F21" s="81"/>
      <c r="G21" s="81"/>
      <c r="H21" s="81"/>
      <c r="I21" s="24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193"/>
      <c r="AR21" s="193"/>
      <c r="AS21" s="193"/>
      <c r="AT21" s="193"/>
      <c r="AU21" s="193"/>
      <c r="AV21" s="193"/>
      <c r="AW21" s="193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223" t="str">
        <f>IFERROR(IF(VLOOKUP(B28,【参考】数式用2!E6:L23,7,FALSE)="","",VLOOKUP(B28,【参考】数式用2!E6:L23,7,FALSE)),"")</f>
        <v>新加算Ⅴ(６)</v>
      </c>
      <c r="C23" s="224"/>
      <c r="D23" s="224"/>
      <c r="E23" s="224"/>
      <c r="F23" s="224"/>
      <c r="G23" s="224"/>
      <c r="H23" s="225"/>
      <c r="I23" s="25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7"/>
      <c r="AD23" s="191" t="s">
        <v>69</v>
      </c>
      <c r="AE23" s="192"/>
      <c r="AF23" s="166" t="str">
        <f>IF(U7="ベア加算","",IF(OR(B23="新加算Ⅰ",B23="新加算Ⅱ",B23="新加算Ⅲ",B23="新加算Ⅳ"),"○",""))</f>
        <v/>
      </c>
      <c r="AG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66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66" t="str">
        <f>IF(OR(B23="新加算Ⅰ",B23="新加算Ⅱ",B23="新加算Ⅲ",B23="新加算Ⅴ(１)",B23="新加算Ⅴ(３)",B23="新加算Ⅴ(８)"),"○","")</f>
        <v/>
      </c>
      <c r="AJ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66" t="str">
        <f>IF(OR(B23="新加算Ⅰ",B23="新加算Ⅴ(１)",B23="新加算Ⅴ(２)",B23="新加算Ⅴ(５)",B23="新加算Ⅴ(７)",B23="新加算Ⅴ(10)"),"○","")</f>
        <v/>
      </c>
      <c r="AL23" s="166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193" t="s">
        <v>51</v>
      </c>
      <c r="AR23" s="193"/>
      <c r="AS23" s="193"/>
      <c r="AT23" s="193"/>
      <c r="AU23" s="193"/>
      <c r="AV23" s="193"/>
      <c r="AW23" s="193"/>
      <c r="AX23" s="194" t="s">
        <v>195</v>
      </c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</row>
    <row r="24" spans="2:80" ht="24.75" customHeight="1" thickBot="1">
      <c r="B24" s="198">
        <f>IFERROR(VLOOKUP(B7,【参考】数式用!$A$5:$AB$27,MATCH(B23,【参考】数式用!$B$4:$AB$4,0)+1,FALSE),"")</f>
        <v>5.6999999999999995E-2</v>
      </c>
      <c r="C24" s="199"/>
      <c r="D24" s="199"/>
      <c r="E24" s="199"/>
      <c r="F24" s="199"/>
      <c r="G24" s="199"/>
      <c r="H24" s="200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9"/>
      <c r="AD24" s="191"/>
      <c r="AE24" s="192"/>
      <c r="AF24" s="167"/>
      <c r="AG24" s="167"/>
      <c r="AH24" s="167"/>
      <c r="AI24" s="167"/>
      <c r="AJ24" s="167"/>
      <c r="AK24" s="167"/>
      <c r="AL24" s="167"/>
      <c r="AM24" s="80"/>
      <c r="AN24" s="4"/>
      <c r="AO24" s="78"/>
      <c r="AQ24" s="193"/>
      <c r="AR24" s="193"/>
      <c r="AS24" s="193"/>
      <c r="AT24" s="193"/>
      <c r="AU24" s="193"/>
      <c r="AV24" s="193"/>
      <c r="AW24" s="193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24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232" t="str">
        <f>K7&amp;P7&amp;U7</f>
        <v>処遇加算Ⅱ特定加算Ⅱベア加算なし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61" t="s">
        <v>8</v>
      </c>
      <c r="B2" s="263" t="s">
        <v>114</v>
      </c>
      <c r="C2" s="264"/>
      <c r="D2" s="264"/>
      <c r="E2" s="265"/>
      <c r="F2" s="266" t="s">
        <v>115</v>
      </c>
      <c r="G2" s="267"/>
      <c r="H2" s="267"/>
      <c r="I2" s="261" t="s">
        <v>116</v>
      </c>
      <c r="J2" s="268"/>
      <c r="K2" s="271" t="s">
        <v>117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3"/>
      <c r="AC2" s="299" t="s">
        <v>118</v>
      </c>
      <c r="AD2" s="12"/>
      <c r="AF2" s="293" t="s">
        <v>25</v>
      </c>
      <c r="AG2" s="296" t="s">
        <v>12</v>
      </c>
      <c r="AJ2" s="281" t="s">
        <v>110</v>
      </c>
      <c r="AK2" s="284" t="s">
        <v>111</v>
      </c>
      <c r="AL2" s="285"/>
      <c r="AM2" s="286"/>
    </row>
    <row r="3" spans="1:39" ht="26.25" customHeight="1" thickBot="1">
      <c r="A3" s="262"/>
      <c r="B3" s="274" t="s">
        <v>14</v>
      </c>
      <c r="C3" s="275"/>
      <c r="D3" s="275"/>
      <c r="E3" s="276"/>
      <c r="F3" s="277" t="s">
        <v>15</v>
      </c>
      <c r="G3" s="277"/>
      <c r="H3" s="277"/>
      <c r="I3" s="269"/>
      <c r="J3" s="270"/>
      <c r="K3" s="278" t="s">
        <v>16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300"/>
      <c r="AD3" s="12"/>
      <c r="AF3" s="294"/>
      <c r="AG3" s="297"/>
      <c r="AJ3" s="282"/>
      <c r="AK3" s="287"/>
      <c r="AL3" s="288"/>
      <c r="AM3" s="289"/>
    </row>
    <row r="4" spans="1:39" ht="19.5" customHeight="1" thickBot="1">
      <c r="A4" s="262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301"/>
      <c r="AD4" s="12"/>
      <c r="AF4" s="295"/>
      <c r="AG4" s="298"/>
      <c r="AJ4" s="283"/>
      <c r="AK4" s="290"/>
      <c r="AL4" s="291"/>
      <c r="AM4" s="29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4" t="s">
        <v>9</v>
      </c>
      <c r="C3" s="303" t="s">
        <v>10</v>
      </c>
      <c r="D3" s="303" t="s">
        <v>11</v>
      </c>
      <c r="E3" s="303" t="s">
        <v>13</v>
      </c>
      <c r="F3" s="305" t="s">
        <v>50</v>
      </c>
      <c r="G3" s="303" t="s">
        <v>53</v>
      </c>
      <c r="H3" s="303"/>
      <c r="I3" s="303" t="s">
        <v>54</v>
      </c>
      <c r="J3" s="303"/>
      <c r="K3" s="303" t="s">
        <v>55</v>
      </c>
      <c r="L3" s="303"/>
      <c r="M3" s="302" t="s">
        <v>34</v>
      </c>
      <c r="N3" s="302" t="s">
        <v>35</v>
      </c>
      <c r="O3" s="302" t="s">
        <v>36</v>
      </c>
      <c r="P3" s="302" t="s">
        <v>37</v>
      </c>
      <c r="Q3" s="302" t="s">
        <v>38</v>
      </c>
      <c r="R3" s="302" t="s">
        <v>39</v>
      </c>
      <c r="S3" s="302" t="s">
        <v>40</v>
      </c>
    </row>
    <row r="4" spans="2:19">
      <c r="B4" s="304"/>
      <c r="C4" s="303"/>
      <c r="D4" s="303"/>
      <c r="E4" s="303"/>
      <c r="F4" s="306"/>
      <c r="G4" s="303"/>
      <c r="H4" s="303"/>
      <c r="I4" s="303"/>
      <c r="J4" s="303"/>
      <c r="K4" s="303"/>
      <c r="L4" s="303"/>
      <c r="M4" s="302"/>
      <c r="N4" s="302"/>
      <c r="O4" s="302"/>
      <c r="P4" s="302"/>
      <c r="Q4" s="302"/>
      <c r="R4" s="302"/>
      <c r="S4" s="302"/>
    </row>
    <row r="5" spans="2:19">
      <c r="B5" s="304"/>
      <c r="C5" s="303"/>
      <c r="D5" s="303"/>
      <c r="E5" s="303"/>
      <c r="F5" s="307"/>
      <c r="G5" s="303"/>
      <c r="H5" s="303"/>
      <c r="I5" s="303"/>
      <c r="J5" s="303"/>
      <c r="K5" s="303"/>
      <c r="L5" s="303"/>
      <c r="M5" s="302"/>
      <c r="N5" s="302"/>
      <c r="O5" s="302"/>
      <c r="P5" s="302"/>
      <c r="Q5" s="302"/>
      <c r="R5" s="302"/>
      <c r="S5" s="302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</worksheet>
</file>