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ncfssvm\庁内FS\M000115000_学校支援課\K 地域クラブ活動推進室\し　市の支援事業\令和8年度補助金申請書\★02_申請書データ\"/>
    </mc:Choice>
  </mc:AlternateContent>
  <xr:revisionPtr revIDLastSave="0" documentId="13_ncr:1_{E7FEDD69-691E-46EA-9DD4-F4598E3CF97E}" xr6:coauthVersionLast="47" xr6:coauthVersionMax="47" xr10:uidLastSave="{00000000-0000-0000-0000-000000000000}"/>
  <bookViews>
    <workbookView xWindow="-108" yWindow="-108" windowWidth="23256" windowHeight="12456" tabRatio="739" activeTab="2" xr2:uid="{00000000-000D-0000-FFFF-FFFF00000000}"/>
  </bookViews>
  <sheets>
    <sheet name="申請書" sheetId="19" r:id="rId1"/>
    <sheet name="概算払い" sheetId="20" r:id="rId2"/>
    <sheet name="(別紙1－1)年間活動計画" sheetId="22" r:id="rId3"/>
    <sheet name="(別紙1－2)消耗品計画" sheetId="33" r:id="rId4"/>
    <sheet name="(別紙2)口座情報" sheetId="32" r:id="rId5"/>
    <sheet name="委任状" sheetId="25" r:id="rId6"/>
    <sheet name="(別紙3)収支予算" sheetId="26" r:id="rId7"/>
    <sheet name="(別紙4)収支計画" sheetId="27" r:id="rId8"/>
    <sheet name="チェックシート(申請)" sheetId="35" r:id="rId9"/>
    <sheet name="中間報告書" sheetId="14" r:id="rId10"/>
    <sheet name="(別紙1－1)年間活動実績報告_謝金・研修受講料" sheetId="5" r:id="rId11"/>
    <sheet name="(別紙1－2)消耗品費" sheetId="13" r:id="rId12"/>
    <sheet name="(別紙3)収支実績(自動入力)" sheetId="10" r:id="rId13"/>
    <sheet name="(別紙4)収支明細書" sheetId="12" r:id="rId14"/>
    <sheet name="チェックシート(中間)" sheetId="16" r:id="rId15"/>
    <sheet name="【2月】実績報告" sheetId="15" r:id="rId16"/>
    <sheet name="【2月】チェックシート(実績)" sheetId="18" r:id="rId17"/>
    <sheet name="補助金確定通知書" sheetId="36" r:id="rId18"/>
  </sheets>
  <externalReferences>
    <externalReference r:id="rId19"/>
  </externalReferences>
  <definedNames>
    <definedName name="_Hlk225329483" localSheetId="0">申請書!$B$47</definedName>
    <definedName name="Excel_BuiltIn_Print_Area" localSheetId="7">'(別紙4)収支計画'!$A$3:$I$24</definedName>
    <definedName name="Excel_BuiltIn_Print_Area" localSheetId="13">'(別紙4)収支明細書'!$A$3:$I$24</definedName>
    <definedName name="_xlnm.Print_Area" localSheetId="2">'(別紙1－1)年間活動計画'!$A$1:$P$54</definedName>
    <definedName name="_xlnm.Print_Area" localSheetId="10">'(別紙1－1)年間活動実績報告_謝金・研修受講料'!$A$1:$R$56</definedName>
    <definedName name="_xlnm.Print_Area" localSheetId="3">'(別紙1－2)消耗品計画'!$A$1:$N$45</definedName>
    <definedName name="_xlnm.Print_Area" localSheetId="11">'(別紙1－2)消耗品費'!$A$1:$K$46</definedName>
    <definedName name="_xlnm.Print_Area" localSheetId="4">'(別紙2)口座情報'!$A$1:$I$18</definedName>
    <definedName name="_xlnm.Print_Area" localSheetId="7">'(別紙4)収支計画'!$A$3:$J$32</definedName>
    <definedName name="_xlnm.Print_Area" localSheetId="13">'(別紙4)収支明細書'!$A$3:$J$32</definedName>
    <definedName name="_xlnm.Print_Area" localSheetId="16">'【2月】チェックシート(実績)'!$A$1:$H$19</definedName>
    <definedName name="_xlnm.Print_Area" localSheetId="15">【2月】実績報告!$A$1:$Z$47</definedName>
    <definedName name="_xlnm.Print_Area" localSheetId="8">'チェックシート(申請)'!$A$1:$G$26</definedName>
    <definedName name="_xlnm.Print_Area" localSheetId="14">'チェックシート(中間)'!$A$1:$G$19</definedName>
    <definedName name="_xlnm.Print_Area" localSheetId="5">委任状!$A$1:$T$22</definedName>
    <definedName name="_xlnm.Print_Area" localSheetId="1">概算払い!$A$1:$Y$30</definedName>
    <definedName name="_xlnm.Print_Area" localSheetId="0">申請書!$A$1:$Y$49</definedName>
    <definedName name="_xlnm.Print_Area" localSheetId="9">中間報告書!$A$1:$Y$48</definedName>
    <definedName name="_xlnm.Print_Area" localSheetId="17">補助金確定通知書!$A$1:$Z$47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6" l="1"/>
  <c r="B5" i="36"/>
  <c r="M30" i="36"/>
  <c r="M24" i="36"/>
  <c r="M26" i="36" s="1"/>
  <c r="M28" i="36" s="1"/>
  <c r="G18" i="36"/>
  <c r="E18" i="36"/>
  <c r="C18" i="36"/>
  <c r="C2" i="35" l="1"/>
  <c r="I18" i="25" l="1"/>
  <c r="J3" i="25"/>
  <c r="P15" i="25"/>
  <c r="P14" i="25"/>
  <c r="P13" i="25"/>
  <c r="P12" i="25"/>
  <c r="P11" i="25"/>
  <c r="P22" i="25"/>
  <c r="J19" i="25"/>
  <c r="K19" i="25"/>
  <c r="L19" i="25"/>
  <c r="M19" i="25"/>
  <c r="N19" i="25"/>
  <c r="O19" i="25"/>
  <c r="I19" i="25"/>
  <c r="F19" i="25"/>
  <c r="D19" i="25" l="1"/>
  <c r="D18" i="25"/>
  <c r="I33" i="19"/>
  <c r="AA33" i="19"/>
  <c r="O2" i="5"/>
  <c r="C7" i="27"/>
  <c r="E9" i="25"/>
  <c r="C3" i="32"/>
  <c r="C4" i="33"/>
  <c r="D4" i="22"/>
  <c r="B3" i="26"/>
  <c r="F7" i="25"/>
  <c r="N3" i="25"/>
  <c r="L3" i="25"/>
  <c r="E10" i="25"/>
  <c r="F8" i="25"/>
  <c r="G23" i="27"/>
  <c r="K47" i="33"/>
  <c r="K40" i="33"/>
  <c r="F23" i="27"/>
  <c r="C23" i="27"/>
  <c r="N2" i="33"/>
  <c r="I40" i="33"/>
  <c r="H40" i="33"/>
  <c r="K39" i="33"/>
  <c r="M39" i="33" s="1"/>
  <c r="K38" i="33"/>
  <c r="M38" i="33" s="1"/>
  <c r="M37" i="33"/>
  <c r="K37" i="33"/>
  <c r="K36" i="33"/>
  <c r="M36" i="33" s="1"/>
  <c r="K35" i="33"/>
  <c r="M35" i="33" s="1"/>
  <c r="K34" i="33"/>
  <c r="M34" i="33" s="1"/>
  <c r="M33" i="33"/>
  <c r="K33" i="33"/>
  <c r="M32" i="33"/>
  <c r="K32" i="33"/>
  <c r="K31" i="33"/>
  <c r="M31" i="33" s="1"/>
  <c r="K30" i="33"/>
  <c r="M30" i="33" s="1"/>
  <c r="M29" i="33"/>
  <c r="K29" i="33"/>
  <c r="M28" i="33"/>
  <c r="K28" i="33"/>
  <c r="K27" i="33"/>
  <c r="M27" i="33" s="1"/>
  <c r="K26" i="33"/>
  <c r="M26" i="33" s="1"/>
  <c r="M25" i="33"/>
  <c r="K25" i="33"/>
  <c r="M24" i="33"/>
  <c r="K24" i="33"/>
  <c r="K23" i="33"/>
  <c r="M23" i="33" s="1"/>
  <c r="K22" i="33"/>
  <c r="M22" i="33" s="1"/>
  <c r="M21" i="33"/>
  <c r="K21" i="33"/>
  <c r="M20" i="33"/>
  <c r="K20" i="33"/>
  <c r="K19" i="33"/>
  <c r="M19" i="33" s="1"/>
  <c r="K18" i="33"/>
  <c r="M18" i="33" s="1"/>
  <c r="M17" i="33"/>
  <c r="K17" i="33"/>
  <c r="M16" i="33"/>
  <c r="K16" i="33"/>
  <c r="K15" i="33"/>
  <c r="M15" i="33" s="1"/>
  <c r="K14" i="33"/>
  <c r="M14" i="33" s="1"/>
  <c r="M13" i="33"/>
  <c r="K13" i="33"/>
  <c r="K12" i="33"/>
  <c r="M12" i="33" s="1"/>
  <c r="K11" i="33"/>
  <c r="M11" i="33" s="1"/>
  <c r="K10" i="33"/>
  <c r="M10" i="33" l="1"/>
  <c r="M40" i="33" s="1"/>
  <c r="Q43" i="33" s="1"/>
  <c r="N43" i="33" s="1"/>
  <c r="F52" i="22" s="1"/>
  <c r="I29" i="14" s="1"/>
  <c r="AA35" i="19" l="1"/>
  <c r="I23" i="27"/>
  <c r="B21" i="26" s="1"/>
  <c r="H23" i="27"/>
  <c r="B20" i="26" s="1"/>
  <c r="B16" i="26"/>
  <c r="D23" i="27"/>
  <c r="B9" i="26" s="1"/>
  <c r="B23" i="27"/>
  <c r="L21" i="27"/>
  <c r="L20" i="27"/>
  <c r="L19" i="27"/>
  <c r="L18" i="27"/>
  <c r="L17" i="27"/>
  <c r="L16" i="27"/>
  <c r="L15" i="27"/>
  <c r="L14" i="27"/>
  <c r="L13" i="27"/>
  <c r="L12" i="27"/>
  <c r="J4" i="27"/>
  <c r="B17" i="26"/>
  <c r="S51" i="22"/>
  <c r="O51" i="22"/>
  <c r="P50" i="22"/>
  <c r="M47" i="22"/>
  <c r="E22" i="27" s="1"/>
  <c r="M22" i="27" s="1"/>
  <c r="L47" i="22"/>
  <c r="E21" i="27" s="1"/>
  <c r="M21" i="27" s="1"/>
  <c r="K47" i="22"/>
  <c r="E20" i="27" s="1"/>
  <c r="M20" i="27" s="1"/>
  <c r="J47" i="22"/>
  <c r="E19" i="27" s="1"/>
  <c r="M19" i="27" s="1"/>
  <c r="I47" i="22"/>
  <c r="E18" i="27" s="1"/>
  <c r="M18" i="27" s="1"/>
  <c r="H47" i="22"/>
  <c r="E17" i="27" s="1"/>
  <c r="M17" i="27" s="1"/>
  <c r="G47" i="22"/>
  <c r="E16" i="27" s="1"/>
  <c r="M16" i="27" s="1"/>
  <c r="F47" i="22"/>
  <c r="E15" i="27" s="1"/>
  <c r="M15" i="27" s="1"/>
  <c r="E47" i="22"/>
  <c r="E14" i="27" s="1"/>
  <c r="M14" i="27" s="1"/>
  <c r="D47" i="22"/>
  <c r="E13" i="27" s="1"/>
  <c r="M13" i="27" s="1"/>
  <c r="C47" i="22"/>
  <c r="M42" i="22"/>
  <c r="AC43" i="22" s="1"/>
  <c r="M43" i="22" s="1"/>
  <c r="L42" i="22"/>
  <c r="AB43" i="22" s="1"/>
  <c r="L43" i="22" s="1"/>
  <c r="K42" i="22"/>
  <c r="AA43" i="22" s="1"/>
  <c r="K43" i="22" s="1"/>
  <c r="J42" i="22"/>
  <c r="Z43" i="22" s="1"/>
  <c r="J43" i="22" s="1"/>
  <c r="I42" i="22"/>
  <c r="Y43" i="22" s="1"/>
  <c r="I43" i="22" s="1"/>
  <c r="H42" i="22"/>
  <c r="X43" i="22" s="1"/>
  <c r="H43" i="22" s="1"/>
  <c r="G42" i="22"/>
  <c r="W43" i="22" s="1"/>
  <c r="G43" i="22" s="1"/>
  <c r="F42" i="22"/>
  <c r="V43" i="22" s="1"/>
  <c r="F43" i="22" s="1"/>
  <c r="E42" i="22"/>
  <c r="U43" i="22" s="1"/>
  <c r="E43" i="22" s="1"/>
  <c r="D42" i="22"/>
  <c r="T43" i="22" s="1"/>
  <c r="D43" i="22" s="1"/>
  <c r="C42" i="22"/>
  <c r="S43" i="22" s="1"/>
  <c r="C43" i="22" s="1"/>
  <c r="P41" i="22" a="1"/>
  <c r="P41" i="22" s="1"/>
  <c r="O41" i="22"/>
  <c r="O40" i="22"/>
  <c r="P39" i="22" a="1"/>
  <c r="P39" i="22" s="1"/>
  <c r="O38" i="22"/>
  <c r="M35" i="22"/>
  <c r="AC36" i="22" s="1"/>
  <c r="M36" i="22" s="1"/>
  <c r="L35" i="22"/>
  <c r="AB36" i="22" s="1"/>
  <c r="L36" i="22" s="1"/>
  <c r="K35" i="22"/>
  <c r="AA36" i="22" s="1"/>
  <c r="K36" i="22" s="1"/>
  <c r="J35" i="22"/>
  <c r="Z36" i="22" s="1"/>
  <c r="J36" i="22" s="1"/>
  <c r="I35" i="22"/>
  <c r="Y36" i="22" s="1"/>
  <c r="I36" i="22" s="1"/>
  <c r="H35" i="22"/>
  <c r="X36" i="22" s="1"/>
  <c r="H36" i="22" s="1"/>
  <c r="G35" i="22"/>
  <c r="W36" i="22" s="1"/>
  <c r="G36" i="22" s="1"/>
  <c r="F35" i="22"/>
  <c r="V36" i="22" s="1"/>
  <c r="F36" i="22" s="1"/>
  <c r="E35" i="22"/>
  <c r="U36" i="22" s="1"/>
  <c r="E36" i="22" s="1"/>
  <c r="D35" i="22"/>
  <c r="T36" i="22" s="1"/>
  <c r="D36" i="22" s="1"/>
  <c r="C35" i="22"/>
  <c r="S36" i="22" s="1"/>
  <c r="C36" i="22" s="1"/>
  <c r="P34" i="22" a="1"/>
  <c r="P34" i="22" s="1"/>
  <c r="O34" i="22"/>
  <c r="O33" i="22"/>
  <c r="P32" i="22" a="1"/>
  <c r="P32" i="22" s="1"/>
  <c r="O31" i="22"/>
  <c r="M28" i="22"/>
  <c r="AC29" i="22" s="1"/>
  <c r="M29" i="22" s="1"/>
  <c r="L28" i="22"/>
  <c r="AB29" i="22" s="1"/>
  <c r="L29" i="22" s="1"/>
  <c r="K28" i="22"/>
  <c r="AA29" i="22" s="1"/>
  <c r="K29" i="22" s="1"/>
  <c r="J28" i="22"/>
  <c r="Z29" i="22" s="1"/>
  <c r="J29" i="22" s="1"/>
  <c r="I28" i="22"/>
  <c r="Y29" i="22" s="1"/>
  <c r="I29" i="22" s="1"/>
  <c r="H28" i="22"/>
  <c r="X29" i="22" s="1"/>
  <c r="H29" i="22" s="1"/>
  <c r="G28" i="22"/>
  <c r="W29" i="22" s="1"/>
  <c r="G29" i="22" s="1"/>
  <c r="F28" i="22"/>
  <c r="V29" i="22" s="1"/>
  <c r="F29" i="22" s="1"/>
  <c r="E28" i="22"/>
  <c r="U29" i="22" s="1"/>
  <c r="E29" i="22" s="1"/>
  <c r="D28" i="22"/>
  <c r="T29" i="22" s="1"/>
  <c r="D29" i="22" s="1"/>
  <c r="C28" i="22"/>
  <c r="P27" i="22" a="1"/>
  <c r="P27" i="22" s="1"/>
  <c r="O27" i="22"/>
  <c r="O26" i="22"/>
  <c r="P25" i="22" a="1"/>
  <c r="P25" i="22" s="1"/>
  <c r="O23" i="22"/>
  <c r="M21" i="22"/>
  <c r="AC22" i="22" s="1"/>
  <c r="M22" i="22" s="1"/>
  <c r="L21" i="22"/>
  <c r="AB22" i="22" s="1"/>
  <c r="L22" i="22" s="1"/>
  <c r="K21" i="22"/>
  <c r="AA22" i="22" s="1"/>
  <c r="K22" i="22" s="1"/>
  <c r="J21" i="22"/>
  <c r="Z22" i="22" s="1"/>
  <c r="J22" i="22" s="1"/>
  <c r="I21" i="22"/>
  <c r="Y22" i="22" s="1"/>
  <c r="I22" i="22" s="1"/>
  <c r="H21" i="22"/>
  <c r="X22" i="22" s="1"/>
  <c r="H22" i="22" s="1"/>
  <c r="G21" i="22"/>
  <c r="W22" i="22" s="1"/>
  <c r="G22" i="22" s="1"/>
  <c r="F21" i="22"/>
  <c r="V22" i="22" s="1"/>
  <c r="F22" i="22" s="1"/>
  <c r="E21" i="22"/>
  <c r="U22" i="22" s="1"/>
  <c r="E22" i="22" s="1"/>
  <c r="D21" i="22"/>
  <c r="T22" i="22" s="1"/>
  <c r="D22" i="22" s="1"/>
  <c r="C21" i="22"/>
  <c r="S22" i="22" s="1"/>
  <c r="C22" i="22" s="1"/>
  <c r="P20" i="22" a="1"/>
  <c r="P20" i="22" s="1"/>
  <c r="O20" i="22"/>
  <c r="O19" i="22"/>
  <c r="P18" i="22" a="1"/>
  <c r="P18" i="22" s="1"/>
  <c r="O17" i="22"/>
  <c r="O16" i="22"/>
  <c r="P13" i="22"/>
  <c r="P10" i="22" a="1"/>
  <c r="P10" i="22" s="1"/>
  <c r="N8" i="22"/>
  <c r="M8" i="22"/>
  <c r="L8" i="22"/>
  <c r="K8" i="22"/>
  <c r="J8" i="22"/>
  <c r="I8" i="22"/>
  <c r="H8" i="22"/>
  <c r="G8" i="22"/>
  <c r="F8" i="22"/>
  <c r="E8" i="22"/>
  <c r="D8" i="22"/>
  <c r="C8" i="22"/>
  <c r="C9" i="22" s="1"/>
  <c r="O6" i="22"/>
  <c r="O5" i="22"/>
  <c r="AA29" i="20"/>
  <c r="R10" i="20"/>
  <c r="AA10" i="20" s="1"/>
  <c r="R9" i="20"/>
  <c r="AA9" i="20" s="1"/>
  <c r="R8" i="20"/>
  <c r="AA8" i="20" s="1"/>
  <c r="AA7" i="20"/>
  <c r="R7" i="20"/>
  <c r="R6" i="20"/>
  <c r="AA6" i="20" s="1"/>
  <c r="X2" i="20"/>
  <c r="G17" i="20" s="1"/>
  <c r="V2" i="20"/>
  <c r="E17" i="20" s="1"/>
  <c r="T2" i="20"/>
  <c r="C17" i="20" s="1"/>
  <c r="AA40" i="19"/>
  <c r="AA38" i="19"/>
  <c r="AA10" i="19"/>
  <c r="AA9" i="19"/>
  <c r="AA8" i="19"/>
  <c r="AA7" i="19"/>
  <c r="AA6" i="19"/>
  <c r="AA2" i="19"/>
  <c r="B22" i="26" l="1"/>
  <c r="O28" i="22"/>
  <c r="D9" i="22"/>
  <c r="D12" i="22" s="1"/>
  <c r="O47" i="22"/>
  <c r="O21" i="22"/>
  <c r="C30" i="22"/>
  <c r="C12" i="22"/>
  <c r="C23" i="22"/>
  <c r="AA2" i="20"/>
  <c r="I48" i="22"/>
  <c r="O36" i="22"/>
  <c r="J48" i="22"/>
  <c r="AA17" i="20"/>
  <c r="O43" i="22"/>
  <c r="K48" i="22"/>
  <c r="D48" i="22"/>
  <c r="L48" i="22"/>
  <c r="M48" i="22"/>
  <c r="E48" i="22"/>
  <c r="F48" i="22"/>
  <c r="O22" i="22"/>
  <c r="G48" i="22"/>
  <c r="H48" i="22"/>
  <c r="O42" i="22"/>
  <c r="C44" i="22"/>
  <c r="S29" i="22"/>
  <c r="C29" i="22" s="1"/>
  <c r="O29" i="22" s="1"/>
  <c r="E12" i="27"/>
  <c r="M12" i="27" s="1"/>
  <c r="J12" i="27" s="1"/>
  <c r="O35" i="22"/>
  <c r="C37" i="22"/>
  <c r="B7" i="26"/>
  <c r="B35" i="27"/>
  <c r="O4" i="22"/>
  <c r="D37" i="22" l="1"/>
  <c r="D23" i="22"/>
  <c r="D30" i="22"/>
  <c r="D44" i="22"/>
  <c r="E9" i="22"/>
  <c r="E12" i="22" s="1"/>
  <c r="J13" i="27"/>
  <c r="K12" i="27"/>
  <c r="C48" i="22"/>
  <c r="O48" i="22" s="1"/>
  <c r="R53" i="22" s="1"/>
  <c r="E23" i="27"/>
  <c r="E44" i="22" l="1"/>
  <c r="E37" i="22"/>
  <c r="F9" i="22"/>
  <c r="F44" i="22" s="1"/>
  <c r="E23" i="22"/>
  <c r="E30" i="22"/>
  <c r="B15" i="26"/>
  <c r="B18" i="26" s="1"/>
  <c r="B23" i="26" s="1"/>
  <c r="M23" i="27"/>
  <c r="E24" i="27"/>
  <c r="F51" i="22"/>
  <c r="J14" i="27"/>
  <c r="K13" i="27"/>
  <c r="F23" i="22" l="1"/>
  <c r="F30" i="22"/>
  <c r="F12" i="22"/>
  <c r="G9" i="22"/>
  <c r="F37" i="22"/>
  <c r="K14" i="27"/>
  <c r="J15" i="27"/>
  <c r="F53" i="22"/>
  <c r="G23" i="22" l="1"/>
  <c r="G37" i="22"/>
  <c r="G30" i="22"/>
  <c r="G44" i="22"/>
  <c r="H9" i="22"/>
  <c r="G12" i="22"/>
  <c r="AF53" i="22"/>
  <c r="I32" i="19"/>
  <c r="K15" i="27"/>
  <c r="J16" i="27"/>
  <c r="H55" i="22"/>
  <c r="H12" i="22" l="1"/>
  <c r="H44" i="22"/>
  <c r="H23" i="22"/>
  <c r="H37" i="22"/>
  <c r="I9" i="22"/>
  <c r="H30" i="22"/>
  <c r="F53" i="5"/>
  <c r="I28" i="14"/>
  <c r="I26" i="20"/>
  <c r="AA26" i="20" s="1"/>
  <c r="AA32" i="19"/>
  <c r="K16" i="27"/>
  <c r="J17" i="27"/>
  <c r="I12" i="22" l="1"/>
  <c r="I44" i="22"/>
  <c r="I37" i="22"/>
  <c r="I23" i="22"/>
  <c r="J9" i="22"/>
  <c r="I30" i="22"/>
  <c r="K17" i="27"/>
  <c r="J18" i="27"/>
  <c r="B8" i="26"/>
  <c r="B10" i="26" s="1"/>
  <c r="B24" i="27"/>
  <c r="C25" i="27" s="1"/>
  <c r="L23" i="27"/>
  <c r="J23" i="27" s="1"/>
  <c r="L22" i="27"/>
  <c r="B36" i="27"/>
  <c r="C26" i="27" s="1"/>
  <c r="J12" i="22" l="1"/>
  <c r="J37" i="22"/>
  <c r="J23" i="22"/>
  <c r="K9" i="22"/>
  <c r="J30" i="22"/>
  <c r="J44" i="22"/>
  <c r="J19" i="27"/>
  <c r="K18" i="27"/>
  <c r="J24" i="27"/>
  <c r="K24" i="27" s="1"/>
  <c r="K23" i="27"/>
  <c r="K12" i="22" l="1"/>
  <c r="K23" i="22"/>
  <c r="L9" i="22"/>
  <c r="K30" i="22"/>
  <c r="K37" i="22"/>
  <c r="K44" i="22"/>
  <c r="J20" i="27"/>
  <c r="K19" i="27"/>
  <c r="L30" i="22" l="1"/>
  <c r="L23" i="22"/>
  <c r="L37" i="22"/>
  <c r="L44" i="22"/>
  <c r="L12" i="22"/>
  <c r="M9" i="22"/>
  <c r="O11" i="22"/>
  <c r="S13" i="22" s="1"/>
  <c r="S15" i="22" s="1"/>
  <c r="O13" i="22" s="1"/>
  <c r="S53" i="22" s="1"/>
  <c r="J21" i="27"/>
  <c r="K20" i="27"/>
  <c r="M12" i="22" l="1"/>
  <c r="M23" i="22"/>
  <c r="M37" i="22"/>
  <c r="M44" i="22"/>
  <c r="M30" i="22"/>
  <c r="N9" i="22"/>
  <c r="J22" i="27"/>
  <c r="K22" i="27" s="1"/>
  <c r="K21" i="27"/>
  <c r="N23" i="22" l="1"/>
  <c r="N12" i="22"/>
  <c r="N37" i="22"/>
  <c r="N30" i="22"/>
  <c r="N44" i="22"/>
  <c r="C2" i="18"/>
  <c r="C2" i="16"/>
  <c r="O38" i="5"/>
  <c r="O31" i="5"/>
  <c r="O24" i="5"/>
  <c r="O17" i="5"/>
  <c r="H23" i="12" l="1"/>
  <c r="J17" i="15"/>
  <c r="I28" i="15"/>
  <c r="R9" i="15"/>
  <c r="F23" i="12"/>
  <c r="L12" i="12"/>
  <c r="AA29" i="14"/>
  <c r="P10" i="5" l="1" a="1"/>
  <c r="P10" i="5" s="1"/>
  <c r="P41" i="5" a="1"/>
  <c r="P41" i="5" s="1"/>
  <c r="P39" i="5" a="1"/>
  <c r="P39" i="5" s="1"/>
  <c r="P34" i="5" a="1"/>
  <c r="P34" i="5" s="1"/>
  <c r="P32" i="5" a="1"/>
  <c r="P32" i="5" s="1"/>
  <c r="P27" i="5" a="1"/>
  <c r="P27" i="5" s="1"/>
  <c r="P25" i="5" a="1"/>
  <c r="P25" i="5" s="1"/>
  <c r="P20" i="5" a="1"/>
  <c r="P20" i="5" s="1"/>
  <c r="P18" i="5" a="1"/>
  <c r="P18" i="5" s="1"/>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11" i="13"/>
  <c r="M42" i="5" l="1"/>
  <c r="L42" i="5"/>
  <c r="K42" i="5"/>
  <c r="J42" i="5"/>
  <c r="I42" i="5"/>
  <c r="H42" i="5"/>
  <c r="G42" i="5"/>
  <c r="F42" i="5"/>
  <c r="E42" i="5"/>
  <c r="D42" i="5"/>
  <c r="C42" i="5"/>
  <c r="O41" i="5"/>
  <c r="O40" i="5"/>
  <c r="S54" i="5"/>
  <c r="R54" i="5"/>
  <c r="T54" i="5" l="1"/>
  <c r="O42" i="5"/>
  <c r="D4" i="5"/>
  <c r="C7" i="12"/>
  <c r="B3" i="10"/>
  <c r="C4" i="13"/>
  <c r="P13" i="5" l="1"/>
  <c r="AA33" i="14"/>
  <c r="O4" i="5" l="1"/>
  <c r="O16" i="5"/>
  <c r="AA39" i="14"/>
  <c r="AA35" i="14"/>
  <c r="AA28" i="14"/>
  <c r="AA17" i="14"/>
  <c r="AA10" i="14"/>
  <c r="AA9" i="14"/>
  <c r="AA8" i="14"/>
  <c r="AA7" i="14"/>
  <c r="AA6" i="14"/>
  <c r="AA2" i="14"/>
  <c r="O5" i="5"/>
  <c r="O6" i="5"/>
  <c r="J4" i="12"/>
  <c r="I38" i="15"/>
  <c r="I35" i="15"/>
  <c r="I34" i="15"/>
  <c r="E17" i="15" l="1"/>
  <c r="R8" i="15"/>
  <c r="R10" i="15"/>
  <c r="R6" i="15"/>
  <c r="R7" i="15"/>
  <c r="C17" i="15"/>
  <c r="D23" i="12"/>
  <c r="I23" i="12"/>
  <c r="B23" i="12"/>
  <c r="O34" i="5"/>
  <c r="O33" i="5"/>
  <c r="O27" i="5"/>
  <c r="O26" i="5"/>
  <c r="O20" i="5"/>
  <c r="O19" i="5"/>
  <c r="K2" i="13"/>
  <c r="B16" i="10" l="1"/>
  <c r="J41" i="13" l="1"/>
  <c r="N44" i="13" s="1"/>
  <c r="K44" i="13" s="1"/>
  <c r="F51" i="5" s="1"/>
  <c r="H41" i="13"/>
  <c r="G23" i="12" s="1"/>
  <c r="B17" i="10" s="1"/>
  <c r="F55" i="5" l="1"/>
  <c r="C8" i="5"/>
  <c r="C9" i="5" s="1"/>
  <c r="C12" i="5" s="1"/>
  <c r="D8" i="5"/>
  <c r="E8" i="5"/>
  <c r="F8" i="5"/>
  <c r="G8" i="5"/>
  <c r="H8" i="5"/>
  <c r="I8" i="5"/>
  <c r="J8" i="5"/>
  <c r="K8" i="5"/>
  <c r="L8" i="5"/>
  <c r="M8" i="5"/>
  <c r="N8" i="5"/>
  <c r="C21" i="5"/>
  <c r="D21" i="5"/>
  <c r="E21" i="5"/>
  <c r="F21" i="5"/>
  <c r="G21" i="5"/>
  <c r="H21" i="5"/>
  <c r="I21" i="5"/>
  <c r="J21" i="5"/>
  <c r="K21" i="5"/>
  <c r="L21" i="5"/>
  <c r="M21" i="5"/>
  <c r="C28" i="5"/>
  <c r="D28" i="5"/>
  <c r="E28" i="5"/>
  <c r="F28" i="5"/>
  <c r="G28" i="5"/>
  <c r="H28" i="5"/>
  <c r="I28" i="5"/>
  <c r="J28" i="5"/>
  <c r="K28" i="5"/>
  <c r="L28" i="5"/>
  <c r="M28" i="5"/>
  <c r="C35" i="5"/>
  <c r="D35" i="5"/>
  <c r="E35" i="5"/>
  <c r="F35" i="5"/>
  <c r="G35" i="5"/>
  <c r="H35" i="5"/>
  <c r="I35" i="5"/>
  <c r="J35" i="5"/>
  <c r="K35" i="5"/>
  <c r="L35" i="5"/>
  <c r="M35" i="5"/>
  <c r="C46" i="5"/>
  <c r="E12" i="12" s="1"/>
  <c r="D46" i="5"/>
  <c r="E13" i="12" s="1"/>
  <c r="E46" i="5"/>
  <c r="E14" i="12" s="1"/>
  <c r="F46" i="5"/>
  <c r="E15" i="12" s="1"/>
  <c r="G46" i="5"/>
  <c r="E16" i="12" s="1"/>
  <c r="H46" i="5"/>
  <c r="I46" i="5"/>
  <c r="J46" i="5"/>
  <c r="K46" i="5"/>
  <c r="L46" i="5"/>
  <c r="M46" i="5"/>
  <c r="S50" i="5"/>
  <c r="O50" i="5" s="1"/>
  <c r="B20" i="10"/>
  <c r="M12" i="12" l="1"/>
  <c r="O35" i="5"/>
  <c r="O28" i="5"/>
  <c r="O46" i="5"/>
  <c r="O21" i="5"/>
  <c r="D9" i="5"/>
  <c r="D12" i="5" s="1"/>
  <c r="C23" i="5"/>
  <c r="C30" i="5"/>
  <c r="C37" i="5"/>
  <c r="C44" i="5"/>
  <c r="L13" i="12"/>
  <c r="L14" i="12"/>
  <c r="M14" i="12"/>
  <c r="L15" i="12"/>
  <c r="M15" i="12"/>
  <c r="L16" i="12"/>
  <c r="M16" i="12"/>
  <c r="L17" i="12"/>
  <c r="L18" i="12"/>
  <c r="L19" i="12"/>
  <c r="L20" i="12"/>
  <c r="L21" i="12"/>
  <c r="B7" i="10"/>
  <c r="B9" i="10"/>
  <c r="B21" i="10"/>
  <c r="B22" i="10" s="1"/>
  <c r="M18" i="12" l="1"/>
  <c r="M19" i="12"/>
  <c r="M17" i="12"/>
  <c r="D23" i="5"/>
  <c r="D30" i="5"/>
  <c r="D37" i="5"/>
  <c r="D44" i="5"/>
  <c r="E9" i="5"/>
  <c r="E12" i="5" s="1"/>
  <c r="M20" i="12" l="1"/>
  <c r="E23" i="5"/>
  <c r="E30" i="5"/>
  <c r="E37" i="5"/>
  <c r="E44" i="5"/>
  <c r="F9" i="5"/>
  <c r="F12" i="5" s="1"/>
  <c r="AB36" i="5"/>
  <c r="L36" i="5" s="1"/>
  <c r="AA36" i="5"/>
  <c r="K36" i="5" s="1"/>
  <c r="Y36" i="5"/>
  <c r="I36" i="5" s="1"/>
  <c r="X36" i="5"/>
  <c r="H36" i="5" s="1"/>
  <c r="W36" i="5"/>
  <c r="G36" i="5" s="1"/>
  <c r="U36" i="5"/>
  <c r="E36" i="5" s="1"/>
  <c r="T36" i="5"/>
  <c r="D36" i="5" s="1"/>
  <c r="S36" i="5"/>
  <c r="C36" i="5" s="1"/>
  <c r="Z29" i="5"/>
  <c r="J29" i="5" s="1"/>
  <c r="Y29" i="5"/>
  <c r="I29" i="5" s="1"/>
  <c r="X29" i="5"/>
  <c r="H29" i="5" s="1"/>
  <c r="W29" i="5"/>
  <c r="G29" i="5" s="1"/>
  <c r="S29" i="5"/>
  <c r="C29" i="5" s="1"/>
  <c r="AC22" i="5"/>
  <c r="M22" i="5" s="1"/>
  <c r="AB22" i="5"/>
  <c r="L22" i="5" s="1"/>
  <c r="AA22" i="5"/>
  <c r="K22" i="5" s="1"/>
  <c r="Z22" i="5"/>
  <c r="J22" i="5" s="1"/>
  <c r="Y22" i="5"/>
  <c r="I22" i="5" s="1"/>
  <c r="W22" i="5"/>
  <c r="G22" i="5" s="1"/>
  <c r="U22" i="5"/>
  <c r="E22" i="5" s="1"/>
  <c r="T22" i="5"/>
  <c r="D22" i="5" s="1"/>
  <c r="S22" i="5"/>
  <c r="C22" i="5" s="1"/>
  <c r="M21" i="12" l="1"/>
  <c r="G9" i="5"/>
  <c r="G12" i="5" s="1"/>
  <c r="F23" i="5"/>
  <c r="F30" i="5"/>
  <c r="F37" i="5"/>
  <c r="F44" i="5"/>
  <c r="Y43" i="5"/>
  <c r="I43" i="5" s="1"/>
  <c r="W43" i="5"/>
  <c r="G43" i="5" s="1"/>
  <c r="Z43" i="5"/>
  <c r="J43" i="5" s="1"/>
  <c r="X43" i="5"/>
  <c r="H43" i="5" s="1"/>
  <c r="S43" i="5"/>
  <c r="C43" i="5" s="1"/>
  <c r="AA43" i="5"/>
  <c r="K43" i="5" s="1"/>
  <c r="T43" i="5"/>
  <c r="D43" i="5" s="1"/>
  <c r="AB43" i="5"/>
  <c r="L43" i="5" s="1"/>
  <c r="U43" i="5"/>
  <c r="E43" i="5" s="1"/>
  <c r="AC43" i="5"/>
  <c r="M43" i="5" s="1"/>
  <c r="V43" i="5"/>
  <c r="F43" i="5" s="1"/>
  <c r="AC36" i="5"/>
  <c r="M36" i="5" s="1"/>
  <c r="V36" i="5"/>
  <c r="F36" i="5" s="1"/>
  <c r="Z36" i="5"/>
  <c r="J36" i="5" s="1"/>
  <c r="V22" i="5"/>
  <c r="F22" i="5" s="1"/>
  <c r="O22" i="5" s="1"/>
  <c r="AA29" i="5"/>
  <c r="K29" i="5" s="1"/>
  <c r="T29" i="5"/>
  <c r="D29" i="5" s="1"/>
  <c r="AB29" i="5"/>
  <c r="L29" i="5" s="1"/>
  <c r="U29" i="5"/>
  <c r="E29" i="5" s="1"/>
  <c r="AC29" i="5"/>
  <c r="M29" i="5" s="1"/>
  <c r="X22" i="5"/>
  <c r="H22" i="5" s="1"/>
  <c r="V29" i="5"/>
  <c r="F29" i="5" s="1"/>
  <c r="M22" i="12" l="1"/>
  <c r="O43" i="5"/>
  <c r="G47" i="5"/>
  <c r="I47" i="5"/>
  <c r="O36" i="5"/>
  <c r="O29" i="5"/>
  <c r="D47" i="5"/>
  <c r="K47" i="5"/>
  <c r="H47" i="5"/>
  <c r="J47" i="5"/>
  <c r="C47" i="5"/>
  <c r="M47" i="5"/>
  <c r="F47" i="5"/>
  <c r="E47" i="5"/>
  <c r="L47" i="5"/>
  <c r="H9" i="5"/>
  <c r="H12" i="5" s="1"/>
  <c r="G23" i="5"/>
  <c r="G30" i="5"/>
  <c r="G37" i="5"/>
  <c r="G44" i="5"/>
  <c r="E23" i="12" l="1"/>
  <c r="O47" i="5"/>
  <c r="H30" i="5"/>
  <c r="I9" i="5"/>
  <c r="I12" i="5" s="1"/>
  <c r="H23" i="5"/>
  <c r="H37" i="5"/>
  <c r="H44" i="5"/>
  <c r="R52" i="5" l="1"/>
  <c r="F50" i="5"/>
  <c r="I44" i="5"/>
  <c r="I37" i="5"/>
  <c r="I30" i="5"/>
  <c r="I23" i="5"/>
  <c r="J9" i="5"/>
  <c r="J12" i="5" s="1"/>
  <c r="J23" i="5" l="1"/>
  <c r="J30" i="5"/>
  <c r="J37" i="5"/>
  <c r="J44" i="5"/>
  <c r="K9" i="5"/>
  <c r="K12" i="5" s="1"/>
  <c r="K23" i="5" l="1"/>
  <c r="K30" i="5"/>
  <c r="K37" i="5"/>
  <c r="K44" i="5"/>
  <c r="L9" i="5"/>
  <c r="L12" i="5" s="1"/>
  <c r="L23" i="5" l="1"/>
  <c r="L30" i="5"/>
  <c r="L37" i="5"/>
  <c r="L44" i="5"/>
  <c r="M9" i="5"/>
  <c r="M12" i="5" s="1"/>
  <c r="N9" i="5" l="1"/>
  <c r="N37" i="5" s="1"/>
  <c r="O11" i="5"/>
  <c r="M23" i="5"/>
  <c r="M30" i="5"/>
  <c r="M37" i="5"/>
  <c r="M44" i="5"/>
  <c r="N12" i="5" l="1"/>
  <c r="N23" i="5"/>
  <c r="N30" i="5"/>
  <c r="N44" i="5"/>
  <c r="S13" i="5"/>
  <c r="S15" i="5" s="1"/>
  <c r="O13" i="5" l="1"/>
  <c r="S52" i="5" s="1"/>
  <c r="F52" i="5" s="1"/>
  <c r="F54" i="5" l="1"/>
  <c r="F56" i="5" s="1"/>
  <c r="H57" i="5" s="1"/>
  <c r="C22" i="12" s="1"/>
  <c r="M23" i="12"/>
  <c r="M13" i="12"/>
  <c r="C23" i="12" l="1"/>
  <c r="C26" i="12" a="1"/>
  <c r="C26" i="12" s="1"/>
  <c r="L22" i="12"/>
  <c r="I30" i="15"/>
  <c r="AF52" i="5"/>
  <c r="I31" i="14"/>
  <c r="B15" i="10"/>
  <c r="B18" i="10" s="1"/>
  <c r="B23" i="10" s="1"/>
  <c r="E24" i="12"/>
  <c r="J12" i="12"/>
  <c r="K12" i="12" s="1"/>
  <c r="L23" i="12" l="1"/>
  <c r="J23" i="12" s="1"/>
  <c r="B8" i="10"/>
  <c r="B10" i="10" s="1"/>
  <c r="B24" i="12"/>
  <c r="C25" i="12" s="1"/>
  <c r="J13" i="12"/>
  <c r="K13" i="12" s="1"/>
  <c r="K23" i="12" l="1"/>
  <c r="J24" i="12"/>
  <c r="J14" i="12"/>
  <c r="K14" i="12" s="1"/>
  <c r="J15" i="12" l="1"/>
  <c r="K15" i="12" s="1"/>
  <c r="J16" i="12" l="1"/>
  <c r="K16" i="12" s="1"/>
  <c r="J17" i="12" l="1"/>
  <c r="K17" i="12" s="1"/>
  <c r="J18" i="12" l="1"/>
  <c r="K18" i="12" s="1"/>
  <c r="J19" i="12" l="1"/>
  <c r="K19" i="12" s="1"/>
  <c r="J20" i="12" l="1"/>
  <c r="K20" i="12" s="1"/>
  <c r="J21" i="12" l="1"/>
  <c r="K21" i="12" s="1"/>
  <c r="J22" i="12" l="1"/>
  <c r="K22"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<sst xmlns="http://schemas.openxmlformats.org/spreadsheetml/2006/main" count="1024" uniqueCount="394">
  <si>
    <t>団体名</t>
    <rPh sb="0" eb="2">
      <t>ダンタイ</t>
    </rPh>
    <rPh sb="2" eb="3">
      <t>メイ</t>
    </rPh>
    <phoneticPr fontId="1"/>
  </si>
  <si>
    <t>活動曜日・時間</t>
    <rPh sb="0" eb="2">
      <t>カツドウ</t>
    </rPh>
    <rPh sb="2" eb="4">
      <t>ヨウビ</t>
    </rPh>
    <rPh sb="5" eb="7">
      <t>ジカン</t>
    </rPh>
    <phoneticPr fontId="1"/>
  </si>
  <si>
    <t>4月</t>
    <rPh sb="1" eb="2">
      <t>ガツ</t>
    </rPh>
    <phoneticPr fontId="1"/>
  </si>
  <si>
    <t>回数</t>
    <rPh sb="0" eb="2">
      <t>カイスウ</t>
    </rPh>
    <phoneticPr fontId="1"/>
  </si>
  <si>
    <t>5月</t>
  </si>
  <si>
    <t>6月</t>
  </si>
  <si>
    <t>7月</t>
  </si>
  <si>
    <t>8月</t>
  </si>
  <si>
    <t>9月</t>
  </si>
  <si>
    <t>10月</t>
  </si>
  <si>
    <t>11月</t>
  </si>
  <si>
    <t>12月</t>
  </si>
  <si>
    <t>1月</t>
  </si>
  <si>
    <t>2月</t>
  </si>
  <si>
    <t>3月</t>
  </si>
  <si>
    <t>合計</t>
    <rPh sb="0" eb="2">
      <t>ゴウケイ</t>
    </rPh>
    <phoneticPr fontId="1"/>
  </si>
  <si>
    <t>指導者氏名 1</t>
    <rPh sb="0" eb="3">
      <t>シドウシャ</t>
    </rPh>
    <rPh sb="3" eb="5">
      <t>シメイ</t>
    </rPh>
    <phoneticPr fontId="1"/>
  </si>
  <si>
    <t>指導者氏名 2</t>
    <rPh sb="0" eb="3">
      <t>シドウシャ</t>
    </rPh>
    <rPh sb="3" eb="5">
      <t>シメイ</t>
    </rPh>
    <phoneticPr fontId="1"/>
  </si>
  <si>
    <t>指導者氏名 3</t>
    <rPh sb="0" eb="3">
      <t>シドウシャ</t>
    </rPh>
    <rPh sb="3" eb="5">
      <t>シメイ</t>
    </rPh>
    <phoneticPr fontId="1"/>
  </si>
  <si>
    <t>【団体情報】</t>
    <rPh sb="1" eb="3">
      <t>ダンタイ</t>
    </rPh>
    <rPh sb="3" eb="5">
      <t>ジョウホウ</t>
    </rPh>
    <phoneticPr fontId="1"/>
  </si>
  <si>
    <t>【指導者情報】</t>
    <rPh sb="1" eb="4">
      <t>シドウシャ</t>
    </rPh>
    <rPh sb="4" eb="6">
      <t>ジョウホウ</t>
    </rPh>
    <phoneticPr fontId="1"/>
  </si>
  <si>
    <t>指導者氏名 4</t>
    <rPh sb="0" eb="3">
      <t>シドウシャ</t>
    </rPh>
    <rPh sb="3" eb="5">
      <t>シメイ</t>
    </rPh>
    <phoneticPr fontId="1"/>
  </si>
  <si>
    <t>時間</t>
    <rPh sb="0" eb="2">
      <t>ジカン</t>
    </rPh>
    <phoneticPr fontId="1"/>
  </si>
  <si>
    <t>月額</t>
    <rPh sb="0" eb="2">
      <t>ゲツガク</t>
    </rPh>
    <phoneticPr fontId="1"/>
  </si>
  <si>
    <t>年額</t>
    <rPh sb="0" eb="2">
      <t>ネンガク</t>
    </rPh>
    <phoneticPr fontId="1"/>
  </si>
  <si>
    <t>補助上限額</t>
    <rPh sb="0" eb="2">
      <t>ホジョ</t>
    </rPh>
    <rPh sb="2" eb="5">
      <t>ジョウゲンガク</t>
    </rPh>
    <phoneticPr fontId="1"/>
  </si>
  <si>
    <t>(単位:円)</t>
    <rPh sb="1" eb="3">
      <t>タンイ</t>
    </rPh>
    <rPh sb="4" eb="5">
      <t>エン</t>
    </rPh>
    <phoneticPr fontId="1"/>
  </si>
  <si>
    <t>(単位:人)</t>
    <rPh sb="1" eb="3">
      <t>タンイ</t>
    </rPh>
    <rPh sb="4" eb="5">
      <t>ニン</t>
    </rPh>
    <phoneticPr fontId="1"/>
  </si>
  <si>
    <t>金額
(形態ごとの単価)</t>
    <rPh sb="0" eb="2">
      <t>キンガク</t>
    </rPh>
    <rPh sb="4" eb="6">
      <t>ケイタイ</t>
    </rPh>
    <rPh sb="9" eb="11">
      <t>タンカ</t>
    </rPh>
    <phoneticPr fontId="1"/>
  </si>
  <si>
    <r>
      <rPr>
        <b/>
        <sz val="12"/>
        <color theme="1"/>
        <rFont val="游ゴシック"/>
        <family val="3"/>
        <charset val="128"/>
        <scheme val="minor"/>
      </rPr>
      <t>謝金の支払形態</t>
    </r>
    <r>
      <rPr>
        <b/>
        <sz val="11"/>
        <color theme="1"/>
        <rFont val="游ゴシック"/>
        <family val="3"/>
        <charset val="128"/>
        <scheme val="minor"/>
      </rPr>
      <t xml:space="preserve">
</t>
    </r>
    <r>
      <rPr>
        <b/>
        <sz val="8"/>
        <color theme="1"/>
        <rFont val="游ゴシック"/>
        <family val="3"/>
        <charset val="128"/>
        <scheme val="minor"/>
      </rPr>
      <t>(時間・回数・月額・年額)</t>
    </r>
    <rPh sb="0" eb="2">
      <t>シャキン</t>
    </rPh>
    <rPh sb="3" eb="5">
      <t>シハラ</t>
    </rPh>
    <rPh sb="5" eb="7">
      <t>ケイタイ</t>
    </rPh>
    <rPh sb="9" eb="11">
      <t>ジカン</t>
    </rPh>
    <rPh sb="12" eb="14">
      <t>カイスウ</t>
    </rPh>
    <rPh sb="15" eb="17">
      <t>ゲツガク</t>
    </rPh>
    <rPh sb="18" eb="20">
      <t>ネンガク</t>
    </rPh>
    <phoneticPr fontId="1"/>
  </si>
  <si>
    <t>月別補助上限額</t>
    <rPh sb="0" eb="2">
      <t>ツキベツ</t>
    </rPh>
    <rPh sb="2" eb="4">
      <t>ホジョ</t>
    </rPh>
    <rPh sb="4" eb="7">
      <t>ジョウゲンガク</t>
    </rPh>
    <phoneticPr fontId="1"/>
  </si>
  <si>
    <t>申請月</t>
    <rPh sb="0" eb="2">
      <t>シンセイ</t>
    </rPh>
    <rPh sb="2" eb="3">
      <t>ツキ</t>
    </rPh>
    <phoneticPr fontId="1"/>
  </si>
  <si>
    <r>
      <t xml:space="preserve">指導者人数
</t>
    </r>
    <r>
      <rPr>
        <b/>
        <sz val="11"/>
        <color rgb="FFFF0000"/>
        <rFont val="游ゴシック"/>
        <family val="3"/>
        <charset val="128"/>
        <scheme val="minor"/>
      </rPr>
      <t>(必ず入力)</t>
    </r>
    <rPh sb="0" eb="2">
      <t>シドウ</t>
    </rPh>
    <rPh sb="2" eb="3">
      <t>シャ</t>
    </rPh>
    <rPh sb="3" eb="5">
      <t>ニンズウ</t>
    </rPh>
    <rPh sb="7" eb="8">
      <t>カナラ</t>
    </rPh>
    <rPh sb="9" eb="11">
      <t>ニュウリョク</t>
    </rPh>
    <phoneticPr fontId="1"/>
  </si>
  <si>
    <t>★黄色のセルに入力してください</t>
    <rPh sb="1" eb="3">
      <t>キイロ</t>
    </rPh>
    <rPh sb="7" eb="9">
      <t>ニュウリョク</t>
    </rPh>
    <phoneticPr fontId="1"/>
  </si>
  <si>
    <t>研修受講料</t>
    <rPh sb="0" eb="2">
      <t>ケンシュウ</t>
    </rPh>
    <rPh sb="2" eb="5">
      <t>ジュコウリョウ</t>
    </rPh>
    <phoneticPr fontId="1"/>
  </si>
  <si>
    <t>１　収入の部</t>
    <rPh sb="2" eb="4">
      <t>シュウニュウ</t>
    </rPh>
    <rPh sb="5" eb="6">
      <t>ブ</t>
    </rPh>
    <phoneticPr fontId="18"/>
  </si>
  <si>
    <t>費目</t>
    <rPh sb="0" eb="2">
      <t>ヒモク</t>
    </rPh>
    <phoneticPr fontId="1"/>
  </si>
  <si>
    <t>予算額</t>
    <rPh sb="0" eb="1">
      <t>ヨ</t>
    </rPh>
    <rPh sb="1" eb="2">
      <t>ザン</t>
    </rPh>
    <rPh sb="2" eb="3">
      <t>ガク</t>
    </rPh>
    <phoneticPr fontId="18"/>
  </si>
  <si>
    <t>付記</t>
    <rPh sb="0" eb="1">
      <t>ツキ</t>
    </rPh>
    <rPh sb="1" eb="2">
      <t>キ</t>
    </rPh>
    <phoneticPr fontId="18"/>
  </si>
  <si>
    <t>会費</t>
    <rPh sb="0" eb="2">
      <t>カイヒ</t>
    </rPh>
    <phoneticPr fontId="18"/>
  </si>
  <si>
    <t>補助金</t>
    <rPh sb="0" eb="3">
      <t>ホジョキン</t>
    </rPh>
    <phoneticPr fontId="18"/>
  </si>
  <si>
    <t>２　支出の部</t>
    <rPh sb="2" eb="4">
      <t>シシュツ</t>
    </rPh>
    <rPh sb="5" eb="6">
      <t>ブ</t>
    </rPh>
    <phoneticPr fontId="18"/>
  </si>
  <si>
    <t>【補助対象経費】</t>
    <rPh sb="1" eb="3">
      <t>ホジョ</t>
    </rPh>
    <rPh sb="3" eb="5">
      <t>タイショウ</t>
    </rPh>
    <rPh sb="5" eb="7">
      <t>ケイヒ</t>
    </rPh>
    <phoneticPr fontId="1"/>
  </si>
  <si>
    <t>指導者謝金</t>
    <rPh sb="0" eb="3">
      <t>シドウシャ</t>
    </rPh>
    <rPh sb="3" eb="5">
      <t>シャキン</t>
    </rPh>
    <phoneticPr fontId="18"/>
  </si>
  <si>
    <t>小計</t>
    <rPh sb="0" eb="2">
      <t>ショウケイ</t>
    </rPh>
    <phoneticPr fontId="1"/>
  </si>
  <si>
    <t>【補助対象外経費】</t>
    <rPh sb="1" eb="3">
      <t>ホジョ</t>
    </rPh>
    <rPh sb="3" eb="5">
      <t>タイショウ</t>
    </rPh>
    <rPh sb="5" eb="6">
      <t>ガイ</t>
    </rPh>
    <rPh sb="6" eb="8">
      <t>ケイヒ</t>
    </rPh>
    <phoneticPr fontId="1"/>
  </si>
  <si>
    <t>支出　合計</t>
    <rPh sb="0" eb="2">
      <t>シシュツ</t>
    </rPh>
    <rPh sb="3" eb="5">
      <t>ゴウケイ</t>
    </rPh>
    <phoneticPr fontId="1"/>
  </si>
  <si>
    <t>収入　合計</t>
    <rPh sb="0" eb="2">
      <t>シュウニュウ</t>
    </rPh>
    <rPh sb="3" eb="5">
      <t>ゴウケイ</t>
    </rPh>
    <phoneticPr fontId="1"/>
  </si>
  <si>
    <t>【留意事項】</t>
    <rPh sb="1" eb="3">
      <t>リュウイ</t>
    </rPh>
    <rPh sb="3" eb="5">
      <t>ジコウ</t>
    </rPh>
    <phoneticPr fontId="22"/>
  </si>
  <si>
    <t>合計</t>
    <rPh sb="0" eb="2">
      <t>ゴウケイ</t>
    </rPh>
    <phoneticPr fontId="22"/>
  </si>
  <si>
    <t>小計</t>
    <rPh sb="0" eb="2">
      <t>ショウケイ</t>
    </rPh>
    <phoneticPr fontId="22"/>
  </si>
  <si>
    <t>２月</t>
  </si>
  <si>
    <t>１月</t>
  </si>
  <si>
    <t>１２月</t>
  </si>
  <si>
    <t>１１月</t>
  </si>
  <si>
    <t>１０月</t>
  </si>
  <si>
    <t>９月</t>
  </si>
  <si>
    <t>８月</t>
  </si>
  <si>
    <t>７月</t>
  </si>
  <si>
    <t>６月</t>
  </si>
  <si>
    <t>５月</t>
  </si>
  <si>
    <t>４月</t>
  </si>
  <si>
    <t>支出</t>
    <rPh sb="0" eb="2">
      <t>シシュツ</t>
    </rPh>
    <phoneticPr fontId="22"/>
  </si>
  <si>
    <t>収入</t>
    <rPh sb="0" eb="2">
      <t>シュウニュウ</t>
    </rPh>
    <phoneticPr fontId="22"/>
  </si>
  <si>
    <t>研修受講料</t>
    <rPh sb="0" eb="2">
      <t>ケンシュウ</t>
    </rPh>
    <rPh sb="2" eb="5">
      <t>ジュコウリョウ</t>
    </rPh>
    <phoneticPr fontId="22"/>
  </si>
  <si>
    <t>指導者謝金</t>
    <rPh sb="0" eb="3">
      <t>シドウシャ</t>
    </rPh>
    <rPh sb="3" eb="5">
      <t>シャキン</t>
    </rPh>
    <phoneticPr fontId="22"/>
  </si>
  <si>
    <t>補助対象外経費</t>
    <rPh sb="0" eb="2">
      <t>ホジョ</t>
    </rPh>
    <rPh sb="2" eb="4">
      <t>タイショウ</t>
    </rPh>
    <rPh sb="4" eb="5">
      <t>ガイ</t>
    </rPh>
    <rPh sb="5" eb="7">
      <t>ケイヒ</t>
    </rPh>
    <phoneticPr fontId="22"/>
  </si>
  <si>
    <t>補助対象経費</t>
    <rPh sb="0" eb="2">
      <t>ホジョ</t>
    </rPh>
    <rPh sb="2" eb="4">
      <t>タイショウ</t>
    </rPh>
    <rPh sb="4" eb="6">
      <t>ケイヒ</t>
    </rPh>
    <phoneticPr fontId="22"/>
  </si>
  <si>
    <t>補助金</t>
    <rPh sb="0" eb="3">
      <t>ホジョキン</t>
    </rPh>
    <phoneticPr fontId="22"/>
  </si>
  <si>
    <t>会費</t>
    <rPh sb="0" eb="2">
      <t>カイヒ</t>
    </rPh>
    <phoneticPr fontId="22"/>
  </si>
  <si>
    <t>収支累計</t>
    <rPh sb="0" eb="2">
      <t>シュウシ</t>
    </rPh>
    <rPh sb="2" eb="4">
      <t>ルイケイ</t>
    </rPh>
    <phoneticPr fontId="22"/>
  </si>
  <si>
    <t>月</t>
    <rPh sb="0" eb="1">
      <t>ツキ</t>
    </rPh>
    <phoneticPr fontId="22"/>
  </si>
  <si>
    <t>(単位:円)</t>
    <rPh sb="1" eb="3">
      <t>タンイ</t>
    </rPh>
    <rPh sb="4" eb="5">
      <t>エン</t>
    </rPh>
    <phoneticPr fontId="22"/>
  </si>
  <si>
    <t>　　【団体名】</t>
    <rPh sb="3" eb="5">
      <t>ダンタイ</t>
    </rPh>
    <rPh sb="5" eb="6">
      <t>メイ</t>
    </rPh>
    <phoneticPr fontId="22"/>
  </si>
  <si>
    <t xml:space="preserve">  </t>
    <phoneticPr fontId="1"/>
  </si>
  <si>
    <t>繰越金・その他</t>
    <rPh sb="0" eb="2">
      <t>クリコシ</t>
    </rPh>
    <rPh sb="2" eb="3">
      <t>キン</t>
    </rPh>
    <rPh sb="6" eb="7">
      <t>タ</t>
    </rPh>
    <phoneticPr fontId="1"/>
  </si>
  <si>
    <t>繰越金
その他</t>
    <rPh sb="0" eb="2">
      <t>クリコシ</t>
    </rPh>
    <rPh sb="2" eb="3">
      <t>キン</t>
    </rPh>
    <rPh sb="6" eb="7">
      <t>タ</t>
    </rPh>
    <phoneticPr fontId="22"/>
  </si>
  <si>
    <t>申請月より前に支払った指導者謝金</t>
    <rPh sb="0" eb="2">
      <t>シンセイ</t>
    </rPh>
    <rPh sb="2" eb="3">
      <t>ツキ</t>
    </rPh>
    <rPh sb="5" eb="6">
      <t>マエ</t>
    </rPh>
    <rPh sb="7" eb="9">
      <t>シハラ</t>
    </rPh>
    <rPh sb="11" eb="14">
      <t>シドウシャ</t>
    </rPh>
    <rPh sb="14" eb="16">
      <t>シャキン</t>
    </rPh>
    <phoneticPr fontId="1"/>
  </si>
  <si>
    <t>千円未満切捨て</t>
    <rPh sb="0" eb="2">
      <t>センエン</t>
    </rPh>
    <rPh sb="2" eb="4">
      <t>ミマン</t>
    </rPh>
    <rPh sb="4" eb="6">
      <t>キリス</t>
    </rPh>
    <phoneticPr fontId="1"/>
  </si>
  <si>
    <t>その他</t>
    <rPh sb="2" eb="3">
      <t>タ</t>
    </rPh>
    <phoneticPr fontId="18"/>
  </si>
  <si>
    <t>その他</t>
    <rPh sb="2" eb="3">
      <t>タ</t>
    </rPh>
    <phoneticPr fontId="1"/>
  </si>
  <si>
    <t>種目</t>
    <rPh sb="0" eb="2">
      <t>シュモク</t>
    </rPh>
    <phoneticPr fontId="1"/>
  </si>
  <si>
    <t>①</t>
    <phoneticPr fontId="1"/>
  </si>
  <si>
    <t>②</t>
    <phoneticPr fontId="1"/>
  </si>
  <si>
    <t>①＋②</t>
    <phoneticPr fontId="1"/>
  </si>
  <si>
    <t>A</t>
    <phoneticPr fontId="1"/>
  </si>
  <si>
    <t>消耗品費</t>
    <rPh sb="0" eb="4">
      <t>ショウモウヒンヒ</t>
    </rPh>
    <phoneticPr fontId="1"/>
  </si>
  <si>
    <t>品名</t>
    <rPh sb="0" eb="2">
      <t>ヒンメイ</t>
    </rPh>
    <phoneticPr fontId="1"/>
  </si>
  <si>
    <t>個人に帰属するものではありません。</t>
  </si>
  <si>
    <t>NO</t>
    <phoneticPr fontId="1"/>
  </si>
  <si>
    <t>購入月</t>
    <rPh sb="0" eb="2">
      <t>コウニュウ</t>
    </rPh>
    <rPh sb="2" eb="3">
      <t>ツキ</t>
    </rPh>
    <phoneticPr fontId="1"/>
  </si>
  <si>
    <t>B</t>
    <phoneticPr fontId="1"/>
  </si>
  <si>
    <t>謝金・研修受講料</t>
    <rPh sb="0" eb="2">
      <t>シャキン</t>
    </rPh>
    <rPh sb="3" eb="5">
      <t>ケンシュウ</t>
    </rPh>
    <rPh sb="5" eb="8">
      <t>ジュコウリョウ</t>
    </rPh>
    <phoneticPr fontId="1"/>
  </si>
  <si>
    <t>消耗品費</t>
    <rPh sb="0" eb="4">
      <t>ショウモウヒンヒ</t>
    </rPh>
    <phoneticPr fontId="1"/>
  </si>
  <si>
    <t>指導者謝金合計</t>
    <rPh sb="0" eb="3">
      <t>シドウシャ</t>
    </rPh>
    <rPh sb="3" eb="5">
      <t>シャキン</t>
    </rPh>
    <rPh sb="5" eb="7">
      <t>ゴウケイ</t>
    </rPh>
    <phoneticPr fontId="1"/>
  </si>
  <si>
    <t>消耗品費</t>
    <rPh sb="0" eb="3">
      <t>ショウモウヒン</t>
    </rPh>
    <rPh sb="3" eb="4">
      <t>ヒ</t>
    </rPh>
    <phoneticPr fontId="1"/>
  </si>
  <si>
    <t>申請月以降の指導者謝金</t>
    <rPh sb="0" eb="2">
      <t>シンセイ</t>
    </rPh>
    <rPh sb="2" eb="3">
      <t>ツキ</t>
    </rPh>
    <rPh sb="3" eb="5">
      <t>イコウ</t>
    </rPh>
    <rPh sb="6" eb="9">
      <t>シドウシャ</t>
    </rPh>
    <rPh sb="9" eb="11">
      <t>シャキン</t>
    </rPh>
    <phoneticPr fontId="1"/>
  </si>
  <si>
    <t>申請月以降の実際に支払う額</t>
    <rPh sb="6" eb="8">
      <t>ジッサイ</t>
    </rPh>
    <rPh sb="9" eb="11">
      <t>シハラ</t>
    </rPh>
    <rPh sb="12" eb="13">
      <t>ガク</t>
    </rPh>
    <phoneticPr fontId="1"/>
  </si>
  <si>
    <t>1. 収入と支出の合計は一致させてください</t>
    <rPh sb="3" eb="5">
      <t>シュウニュウ</t>
    </rPh>
    <rPh sb="6" eb="8">
      <t>シシュツ</t>
    </rPh>
    <rPh sb="9" eb="11">
      <t>ゴウケイ</t>
    </rPh>
    <rPh sb="12" eb="14">
      <t>イッチ</t>
    </rPh>
    <phoneticPr fontId="22"/>
  </si>
  <si>
    <t>3.申請より前の月に支払った指導者謝金は、「補助対象外経費」の指導者謝金に計上してください</t>
    <rPh sb="2" eb="4">
      <t>シンセイ</t>
    </rPh>
    <rPh sb="6" eb="7">
      <t>マエ</t>
    </rPh>
    <rPh sb="8" eb="9">
      <t>ツキ</t>
    </rPh>
    <rPh sb="10" eb="12">
      <t>シハラ</t>
    </rPh>
    <rPh sb="14" eb="17">
      <t>シドウシャ</t>
    </rPh>
    <rPh sb="17" eb="19">
      <t>シャキン</t>
    </rPh>
    <rPh sb="22" eb="24">
      <t>ホジョ</t>
    </rPh>
    <rPh sb="24" eb="26">
      <t>タイショウ</t>
    </rPh>
    <rPh sb="26" eb="27">
      <t>ガイ</t>
    </rPh>
    <rPh sb="27" eb="29">
      <t>ケイヒ</t>
    </rPh>
    <rPh sb="31" eb="34">
      <t>シドウシャ</t>
    </rPh>
    <rPh sb="34" eb="36">
      <t>シャキン</t>
    </rPh>
    <rPh sb="37" eb="39">
      <t>ケイジョウ</t>
    </rPh>
    <phoneticPr fontId="22"/>
  </si>
  <si>
    <t>（単位：円、税込）</t>
    <rPh sb="1" eb="3">
      <t>タンイ</t>
    </rPh>
    <rPh sb="4" eb="5">
      <t>エン</t>
    </rPh>
    <rPh sb="6" eb="8">
      <t>ゼイコ</t>
    </rPh>
    <phoneticPr fontId="1"/>
  </si>
  <si>
    <t>2. 補助金は概算払いの申請の翌月に計上してください　　(例:4月に概算払いの申請をした場合は5月に計上)</t>
    <rPh sb="3" eb="6">
      <t>ホジョキン</t>
    </rPh>
    <rPh sb="7" eb="9">
      <t>ガイサン</t>
    </rPh>
    <rPh sb="9" eb="10">
      <t>バラ</t>
    </rPh>
    <rPh sb="12" eb="14">
      <t>シンセイ</t>
    </rPh>
    <rPh sb="15" eb="17">
      <t>ヨクゲツ</t>
    </rPh>
    <rPh sb="18" eb="20">
      <t>ケイジョウ</t>
    </rPh>
    <rPh sb="29" eb="30">
      <t>レイ</t>
    </rPh>
    <rPh sb="32" eb="33">
      <t>ガツ</t>
    </rPh>
    <rPh sb="34" eb="36">
      <t>ガイサン</t>
    </rPh>
    <rPh sb="36" eb="37">
      <t>バラ</t>
    </rPh>
    <rPh sb="39" eb="41">
      <t>シンセイ</t>
    </rPh>
    <rPh sb="44" eb="46">
      <t>バアイ</t>
    </rPh>
    <rPh sb="48" eb="49">
      <t>ガツ</t>
    </rPh>
    <rPh sb="50" eb="52">
      <t>ケイジョウ</t>
    </rPh>
    <phoneticPr fontId="22"/>
  </si>
  <si>
    <t>4.補助対象経費（謝金、研修受講料、消耗品費等）の領収書は、5年間保管してください。</t>
    <rPh sb="2" eb="4">
      <t>ホジョ</t>
    </rPh>
    <rPh sb="4" eb="6">
      <t>タイショウ</t>
    </rPh>
    <rPh sb="6" eb="8">
      <t>ケイヒ</t>
    </rPh>
    <rPh sb="9" eb="11">
      <t>シャキン</t>
    </rPh>
    <rPh sb="12" eb="14">
      <t>ケンシュウ</t>
    </rPh>
    <rPh sb="14" eb="17">
      <t>ジュコウリョウ</t>
    </rPh>
    <rPh sb="18" eb="21">
      <t>ショウモウヒン</t>
    </rPh>
    <rPh sb="21" eb="22">
      <t>ヒ</t>
    </rPh>
    <rPh sb="22" eb="23">
      <t>トウ</t>
    </rPh>
    <rPh sb="25" eb="28">
      <t>リョウシュウショ</t>
    </rPh>
    <rPh sb="31" eb="33">
      <t>ネンカン</t>
    </rPh>
    <rPh sb="33" eb="35">
      <t>ホカン</t>
    </rPh>
    <phoneticPr fontId="22"/>
  </si>
  <si>
    <t>別記様式第６号（第８条関係）</t>
  </si>
  <si>
    <t>令和　　年　　月　　日</t>
  </si>
  <si>
    <t>　（宛先）新潟市長</t>
  </si>
  <si>
    <t>申請者住所　　〒</t>
  </si>
  <si>
    <t>団体名　　　　　</t>
  </si>
  <si>
    <t>代表者氏名　　　</t>
  </si>
  <si>
    <t>代表者電話番号　　　</t>
  </si>
  <si>
    <t>記</t>
  </si>
  <si>
    <t>１　補助事業の名称　　　　　　令和８年度　新潟市中学生のための地域クラブ活動支援事業</t>
  </si>
  <si>
    <t>５　補助事業の精算に係る収支明細</t>
  </si>
  <si>
    <t>６　情報の公表の状況</t>
  </si>
  <si>
    <t>７　添付書類</t>
  </si>
  <si>
    <t>（１）年間活動実績報告（収支決算を含む）</t>
  </si>
  <si>
    <t>（２）指導者謝金に係る領収書又はその写し（該当する場合に限る）</t>
  </si>
  <si>
    <t>（４）消耗品費に係る領収書又はその写し（該当する場合に限る）</t>
  </si>
  <si>
    <t>（５）使用料領収済証又はその写し（該当する場合に限る）</t>
  </si>
  <si>
    <t>（６）その他、市長が必要と認める書類</t>
  </si>
  <si>
    <t>　</t>
    <phoneticPr fontId="1"/>
  </si>
  <si>
    <t>２　交付決定額及びその中間精算額</t>
    <rPh sb="11" eb="13">
      <t>チュウカン</t>
    </rPh>
    <phoneticPr fontId="1"/>
  </si>
  <si>
    <t>４　補助事業の成果(中間までの成果)</t>
    <rPh sb="10" eb="12">
      <t>チュウカン</t>
    </rPh>
    <rPh sb="15" eb="17">
      <t>セイカ</t>
    </rPh>
    <phoneticPr fontId="1"/>
  </si>
  <si>
    <t>令和８年度　補助事業費収支明細書</t>
    <rPh sb="6" eb="8">
      <t>ホジョ</t>
    </rPh>
    <rPh sb="11" eb="13">
      <t>シュウシ</t>
    </rPh>
    <rPh sb="13" eb="16">
      <t>メイサイショ</t>
    </rPh>
    <phoneticPr fontId="22"/>
  </si>
  <si>
    <t>令和８年度　収支実績</t>
    <rPh sb="6" eb="8">
      <t>シュウシ</t>
    </rPh>
    <rPh sb="8" eb="10">
      <t>ジッセキ</t>
    </rPh>
    <phoneticPr fontId="1"/>
  </si>
  <si>
    <t>新潟市</t>
    <rPh sb="0" eb="2">
      <t>ニイガタ</t>
    </rPh>
    <rPh sb="2" eb="3">
      <t>シ</t>
    </rPh>
    <phoneticPr fontId="1"/>
  </si>
  <si>
    <t>年</t>
    <rPh sb="0" eb="1">
      <t>ネン</t>
    </rPh>
    <phoneticPr fontId="1"/>
  </si>
  <si>
    <t>月</t>
    <rPh sb="0" eb="1">
      <t>ガツ</t>
    </rPh>
    <phoneticPr fontId="1"/>
  </si>
  <si>
    <t>日</t>
    <rPh sb="0" eb="1">
      <t>ニチ</t>
    </rPh>
    <phoneticPr fontId="1"/>
  </si>
  <si>
    <t xml:space="preserve"> </t>
    <phoneticPr fontId="1"/>
  </si>
  <si>
    <t>令和</t>
    <rPh sb="0" eb="2">
      <t>レイワ</t>
    </rPh>
    <phoneticPr fontId="1"/>
  </si>
  <si>
    <t>付け</t>
    <rPh sb="0" eb="1">
      <t>ヅ</t>
    </rPh>
    <phoneticPr fontId="1"/>
  </si>
  <si>
    <t>新教支第</t>
    <rPh sb="0" eb="1">
      <t>シン</t>
    </rPh>
    <rPh sb="1" eb="2">
      <t>キョウ</t>
    </rPh>
    <rPh sb="2" eb="3">
      <t>シ</t>
    </rPh>
    <rPh sb="3" eb="4">
      <t>ダイ</t>
    </rPh>
    <phoneticPr fontId="1"/>
  </si>
  <si>
    <t>補助事業実績報告書　(中間報告)</t>
    <rPh sb="11" eb="13">
      <t>チュウカン</t>
    </rPh>
    <rPh sb="13" eb="15">
      <t>ホウコク</t>
    </rPh>
    <phoneticPr fontId="1"/>
  </si>
  <si>
    <t>（３）指導者研修受講料に係る領収書（団体が指導者に支払った研修費用及び研修主催者へ支払った受講料にかかるもの）</t>
    <phoneticPr fontId="1"/>
  </si>
  <si>
    <t>　又はその写し(該当する場合に限る)</t>
    <rPh sb="1" eb="2">
      <t>マタ</t>
    </rPh>
    <rPh sb="5" eb="6">
      <t>ウツ</t>
    </rPh>
    <rPh sb="8" eb="10">
      <t>ガイトウ</t>
    </rPh>
    <rPh sb="12" eb="14">
      <t>バアイ</t>
    </rPh>
    <rPh sb="15" eb="16">
      <t>カギ</t>
    </rPh>
    <phoneticPr fontId="1"/>
  </si>
  <si>
    <t>令和8年</t>
    <rPh sb="0" eb="2">
      <t>レイワ</t>
    </rPh>
    <rPh sb="3" eb="4">
      <t>ネン</t>
    </rPh>
    <phoneticPr fontId="1"/>
  </si>
  <si>
    <t>号の2で補助金の交付決定があった事業につき</t>
    <rPh sb="0" eb="1">
      <t>ゴウ</t>
    </rPh>
    <rPh sb="4" eb="7">
      <t>ホジョキン</t>
    </rPh>
    <rPh sb="8" eb="10">
      <t>コウフ</t>
    </rPh>
    <rPh sb="10" eb="12">
      <t>ケッテイ</t>
    </rPh>
    <rPh sb="16" eb="18">
      <t>ジギョウ</t>
    </rPh>
    <phoneticPr fontId="1"/>
  </si>
  <si>
    <t>次のとおり報告します。</t>
    <rPh sb="0" eb="1">
      <t>ツギ</t>
    </rPh>
    <rPh sb="5" eb="7">
      <t>ホウコク</t>
    </rPh>
    <phoneticPr fontId="1"/>
  </si>
  <si>
    <t>円</t>
    <rPh sb="0" eb="1">
      <t>エン</t>
    </rPh>
    <phoneticPr fontId="1"/>
  </si>
  <si>
    <r>
      <t>３　補助事業完了年月日　　　　　　　　</t>
    </r>
    <r>
      <rPr>
        <sz val="12"/>
        <color theme="1"/>
        <rFont val="ＭＳ 明朝"/>
        <family val="1"/>
        <charset val="128"/>
      </rPr>
      <t>令和9年2月28日</t>
    </r>
    <phoneticPr fontId="1"/>
  </si>
  <si>
    <t>新潟市中学生のための地域クラブ活動支援事業</t>
    <phoneticPr fontId="1"/>
  </si>
  <si>
    <t>【別紙1－1】                                令和８年度　年間活動実績報告</t>
    <rPh sb="1" eb="3">
      <t>ベッシ</t>
    </rPh>
    <rPh sb="39" eb="41">
      <t>レイワ</t>
    </rPh>
    <rPh sb="42" eb="44">
      <t>ネンド</t>
    </rPh>
    <rPh sb="45" eb="47">
      <t>ネンカン</t>
    </rPh>
    <rPh sb="47" eb="49">
      <t>カツドウ</t>
    </rPh>
    <rPh sb="49" eb="51">
      <t>ジッセキ</t>
    </rPh>
    <rPh sb="51" eb="53">
      <t>ホウコク</t>
    </rPh>
    <phoneticPr fontId="1"/>
  </si>
  <si>
    <t>月別支払額</t>
    <rPh sb="0" eb="2">
      <t>ツキベツ</t>
    </rPh>
    <rPh sb="2" eb="4">
      <t>シハラ</t>
    </rPh>
    <rPh sb="4" eb="5">
      <t>ガク</t>
    </rPh>
    <phoneticPr fontId="1"/>
  </si>
  <si>
    <t>活動日数</t>
    <rPh sb="0" eb="2">
      <t>カツドウ</t>
    </rPh>
    <rPh sb="2" eb="4">
      <t>ニッスウ</t>
    </rPh>
    <phoneticPr fontId="1"/>
  </si>
  <si>
    <t>【別紙1－2】                    　       令和８年度　消耗品購入実績</t>
    <rPh sb="1" eb="3">
      <t>ベッシ</t>
    </rPh>
    <rPh sb="41" eb="43">
      <t>ショウモウ</t>
    </rPh>
    <rPh sb="43" eb="44">
      <t>ヒン</t>
    </rPh>
    <rPh sb="44" eb="46">
      <t>コウニュウ</t>
    </rPh>
    <rPh sb="46" eb="48">
      <t>ジッセキ</t>
    </rPh>
    <phoneticPr fontId="1"/>
  </si>
  <si>
    <t>補助事業実績報告書</t>
    <phoneticPr fontId="1"/>
  </si>
  <si>
    <t>号の2で補助金の交付決定があった事業が完了したので、</t>
    <rPh sb="0" eb="1">
      <t>ゴウ</t>
    </rPh>
    <rPh sb="4" eb="7">
      <t>ホジョキン</t>
    </rPh>
    <rPh sb="8" eb="10">
      <t>コウフ</t>
    </rPh>
    <rPh sb="10" eb="12">
      <t>ケッテイ</t>
    </rPh>
    <rPh sb="16" eb="18">
      <t>ジギョウ</t>
    </rPh>
    <rPh sb="19" eb="21">
      <t>カンリョウ</t>
    </rPh>
    <phoneticPr fontId="1"/>
  </si>
  <si>
    <t>　　　精算額　　　　　　　　　　　　　　　　　　円</t>
    <phoneticPr fontId="1"/>
  </si>
  <si>
    <t>４　補助事業の成果</t>
    <phoneticPr fontId="1"/>
  </si>
  <si>
    <r>
      <t>３　補助事業完了予定年月日　　　　　　　　</t>
    </r>
    <r>
      <rPr>
        <sz val="12"/>
        <color theme="1"/>
        <rFont val="ＭＳ 明朝"/>
        <family val="1"/>
        <charset val="128"/>
      </rPr>
      <t>令和9年2月28日</t>
    </r>
    <rPh sb="8" eb="10">
      <t>ヨテイ</t>
    </rPh>
    <phoneticPr fontId="1"/>
  </si>
  <si>
    <t>　　　交付決定額　　　　　　　　　　　　　　　　</t>
    <phoneticPr fontId="1"/>
  </si>
  <si>
    <t>月別支払額</t>
    <rPh sb="0" eb="2">
      <t>ツキベツ</t>
    </rPh>
    <rPh sb="2" eb="4">
      <t>シハラ</t>
    </rPh>
    <rPh sb="4" eb="5">
      <t>テイガク</t>
    </rPh>
    <phoneticPr fontId="1"/>
  </si>
  <si>
    <t>研修受講料補助額</t>
    <rPh sb="0" eb="2">
      <t>ケンシュウ</t>
    </rPh>
    <rPh sb="2" eb="5">
      <t>ジュコウリョウ</t>
    </rPh>
    <rPh sb="5" eb="7">
      <t>ホジョ</t>
    </rPh>
    <rPh sb="7" eb="8">
      <t>ガク</t>
    </rPh>
    <phoneticPr fontId="1"/>
  </si>
  <si>
    <t>月別指導実績</t>
    <rPh sb="0" eb="2">
      <t>ツキベツ</t>
    </rPh>
    <rPh sb="2" eb="4">
      <t>シドウ</t>
    </rPh>
    <rPh sb="4" eb="6">
      <t>ジッセキ</t>
    </rPh>
    <phoneticPr fontId="1"/>
  </si>
  <si>
    <t>月別補助額</t>
    <rPh sb="0" eb="2">
      <t>ツキベツ</t>
    </rPh>
    <rPh sb="2" eb="4">
      <t>ホジョ</t>
    </rPh>
    <rPh sb="4" eb="5">
      <t>ガク</t>
    </rPh>
    <phoneticPr fontId="1"/>
  </si>
  <si>
    <t>月別活動実績</t>
    <rPh sb="0" eb="2">
      <t>ツキベツ</t>
    </rPh>
    <rPh sb="2" eb="4">
      <t>カツドウ</t>
    </rPh>
    <rPh sb="4" eb="6">
      <t>ジッセキ</t>
    </rPh>
    <phoneticPr fontId="1"/>
  </si>
  <si>
    <t>指導者謝金確定額</t>
    <rPh sb="0" eb="3">
      <t>シドウシャ</t>
    </rPh>
    <rPh sb="3" eb="5">
      <t>シャキン</t>
    </rPh>
    <rPh sb="5" eb="7">
      <t>カクテイ</t>
    </rPh>
    <rPh sb="7" eb="8">
      <t>ガク</t>
    </rPh>
    <phoneticPr fontId="1"/>
  </si>
  <si>
    <t>補助金実績額の集計</t>
    <rPh sb="0" eb="3">
      <t>ホジョキン</t>
    </rPh>
    <rPh sb="3" eb="6">
      <t>ジッセキガク</t>
    </rPh>
    <rPh sb="6" eb="7">
      <t>ジツガク</t>
    </rPh>
    <rPh sb="7" eb="9">
      <t>シュウケイ</t>
    </rPh>
    <phoneticPr fontId="1"/>
  </si>
  <si>
    <t>補助金交付決定額</t>
    <rPh sb="0" eb="3">
      <t>ホジョキン</t>
    </rPh>
    <rPh sb="3" eb="5">
      <t>コウフ</t>
    </rPh>
    <rPh sb="5" eb="7">
      <t>ケッテイ</t>
    </rPh>
    <rPh sb="7" eb="8">
      <t>ガク</t>
    </rPh>
    <phoneticPr fontId="1"/>
  </si>
  <si>
    <t>C(A＋B)</t>
    <phoneticPr fontId="1"/>
  </si>
  <si>
    <t>D</t>
    <phoneticPr fontId="1"/>
  </si>
  <si>
    <t>　</t>
    <phoneticPr fontId="1"/>
  </si>
  <si>
    <t>　　　中間精算額（返納額）　　　　　　　　　　　　　　　　　　</t>
    <rPh sb="3" eb="5">
      <t>チュウカン</t>
    </rPh>
    <rPh sb="7" eb="8">
      <t>ガク</t>
    </rPh>
    <rPh sb="9" eb="11">
      <t>ヘンノウ</t>
    </rPh>
    <rPh sb="11" eb="12">
      <t>ガク</t>
    </rPh>
    <phoneticPr fontId="1"/>
  </si>
  <si>
    <t>5.補助対象経費（謝金、研修受講料、消耗品費等）の領収書は、5年間保管してください。</t>
    <rPh sb="2" eb="4">
      <t>ホジョ</t>
    </rPh>
    <rPh sb="4" eb="6">
      <t>タイショウ</t>
    </rPh>
    <rPh sb="6" eb="8">
      <t>ケイヒ</t>
    </rPh>
    <rPh sb="9" eb="11">
      <t>シャキン</t>
    </rPh>
    <rPh sb="12" eb="14">
      <t>ケンシュウ</t>
    </rPh>
    <rPh sb="14" eb="17">
      <t>ジュコウリョウ</t>
    </rPh>
    <rPh sb="18" eb="21">
      <t>ショウモウヒン</t>
    </rPh>
    <rPh sb="21" eb="22">
      <t>ヒ</t>
    </rPh>
    <rPh sb="22" eb="23">
      <t>トウ</t>
    </rPh>
    <rPh sb="25" eb="28">
      <t>リョウシュウショ</t>
    </rPh>
    <rPh sb="31" eb="33">
      <t>ネンカン</t>
    </rPh>
    <rPh sb="33" eb="35">
      <t>ホカン</t>
    </rPh>
    <phoneticPr fontId="22"/>
  </si>
  <si>
    <t>金額
(支払額)</t>
    <rPh sb="0" eb="2">
      <t>キンガク</t>
    </rPh>
    <rPh sb="4" eb="6">
      <t>シハラ</t>
    </rPh>
    <rPh sb="6" eb="7">
      <t>ガク</t>
    </rPh>
    <phoneticPr fontId="1"/>
  </si>
  <si>
    <t>別紙1-1、1-2および別紙4のとおり</t>
    <rPh sb="0" eb="2">
      <t>ベッシ</t>
    </rPh>
    <rPh sb="12" eb="14">
      <t>ベッシ</t>
    </rPh>
    <phoneticPr fontId="1"/>
  </si>
  <si>
    <t>別紙1-1,1-2および別紙4のとおり</t>
    <rPh sb="0" eb="2">
      <t>ベッシ</t>
    </rPh>
    <rPh sb="12" eb="14">
      <t>ベッシ</t>
    </rPh>
    <phoneticPr fontId="1"/>
  </si>
  <si>
    <t>【団体名】</t>
    <rPh sb="1" eb="3">
      <t>ダンタイ</t>
    </rPh>
    <rPh sb="3" eb="4">
      <t>メイ</t>
    </rPh>
    <phoneticPr fontId="1"/>
  </si>
  <si>
    <t>別紙1-2消耗品費</t>
    <rPh sb="0" eb="2">
      <t>ベッシ</t>
    </rPh>
    <rPh sb="5" eb="8">
      <t>ショウモウヒン</t>
    </rPh>
    <rPh sb="8" eb="9">
      <t>ヒ</t>
    </rPh>
    <phoneticPr fontId="1"/>
  </si>
  <si>
    <t>別紙4　補助事業費収支明細書</t>
    <rPh sb="0" eb="2">
      <t>ベッシ</t>
    </rPh>
    <phoneticPr fontId="1"/>
  </si>
  <si>
    <t>(うち、消耗品交付決定額)</t>
    <rPh sb="4" eb="6">
      <t>ショウモウ</t>
    </rPh>
    <rPh sb="6" eb="7">
      <t>ヒン</t>
    </rPh>
    <rPh sb="7" eb="9">
      <t>コウフ</t>
    </rPh>
    <rPh sb="9" eb="11">
      <t>ケッテイ</t>
    </rPh>
    <rPh sb="11" eb="12">
      <t>ガク</t>
    </rPh>
    <phoneticPr fontId="1"/>
  </si>
  <si>
    <t>補助金実績額</t>
    <rPh sb="0" eb="3">
      <t>ホジョキン</t>
    </rPh>
    <rPh sb="3" eb="5">
      <t>ジッセキ</t>
    </rPh>
    <rPh sb="5" eb="6">
      <t>ガク</t>
    </rPh>
    <phoneticPr fontId="1"/>
  </si>
  <si>
    <t>※消耗品の申請をしていない場合0を入力</t>
    <rPh sb="1" eb="3">
      <t>ショウモウ</t>
    </rPh>
    <rPh sb="3" eb="4">
      <t>ヒン</t>
    </rPh>
    <rPh sb="5" eb="7">
      <t>シンセイ</t>
    </rPh>
    <rPh sb="13" eb="15">
      <t>バアイ</t>
    </rPh>
    <rPh sb="17" eb="19">
      <t>ニュウリョク</t>
    </rPh>
    <phoneticPr fontId="1"/>
  </si>
  <si>
    <t>研修受講料を入力したか　(補助金申請をしていて、かつ、実績があった場合のみ)</t>
    <rPh sb="0" eb="2">
      <t>ケンシュウ</t>
    </rPh>
    <rPh sb="2" eb="5">
      <t>ジュコウリョウ</t>
    </rPh>
    <rPh sb="6" eb="8">
      <t>ニュウリョク</t>
    </rPh>
    <rPh sb="13" eb="16">
      <t>ホジョキン</t>
    </rPh>
    <rPh sb="16" eb="18">
      <t>シンセイ</t>
    </rPh>
    <rPh sb="27" eb="29">
      <t>ジッセキ</t>
    </rPh>
    <rPh sb="33" eb="35">
      <t>バアイ</t>
    </rPh>
    <phoneticPr fontId="1"/>
  </si>
  <si>
    <t>✔</t>
    <phoneticPr fontId="1"/>
  </si>
  <si>
    <t>消耗品費の番号と一致する領収書を添付したか</t>
    <rPh sb="0" eb="2">
      <t>ショウモウ</t>
    </rPh>
    <rPh sb="2" eb="3">
      <t>ヒン</t>
    </rPh>
    <rPh sb="3" eb="4">
      <t>ヒ</t>
    </rPh>
    <rPh sb="5" eb="7">
      <t>バンゴウ</t>
    </rPh>
    <rPh sb="8" eb="10">
      <t>イッチ</t>
    </rPh>
    <rPh sb="12" eb="15">
      <t>リョウシュウショ</t>
    </rPh>
    <rPh sb="16" eb="18">
      <t>テンプ</t>
    </rPh>
    <phoneticPr fontId="1"/>
  </si>
  <si>
    <t>※消費税課税団体のみ税抜き金額を記載してください</t>
    <rPh sb="1" eb="4">
      <t>ショウヒゼイ</t>
    </rPh>
    <rPh sb="4" eb="6">
      <t>カゼイ</t>
    </rPh>
    <rPh sb="6" eb="8">
      <t>ダンタイ</t>
    </rPh>
    <rPh sb="10" eb="11">
      <t>ゼイ</t>
    </rPh>
    <rPh sb="11" eb="12">
      <t>ヌ</t>
    </rPh>
    <rPh sb="13" eb="15">
      <t>キンガク</t>
    </rPh>
    <rPh sb="16" eb="18">
      <t>キサイ</t>
    </rPh>
    <phoneticPr fontId="1"/>
  </si>
  <si>
    <t>　1　交付決定以前に購入したものは補助対象外です。</t>
    <rPh sb="3" eb="5">
      <t>コウフ</t>
    </rPh>
    <rPh sb="5" eb="7">
      <t>ケッテイ</t>
    </rPh>
    <rPh sb="7" eb="9">
      <t>イゼン</t>
    </rPh>
    <rPh sb="10" eb="12">
      <t>コウニュウ</t>
    </rPh>
    <rPh sb="17" eb="19">
      <t>ホジョ</t>
    </rPh>
    <rPh sb="19" eb="21">
      <t>タイショウ</t>
    </rPh>
    <rPh sb="21" eb="22">
      <t>ガイ</t>
    </rPh>
    <phoneticPr fontId="1"/>
  </si>
  <si>
    <t>　購入した消耗品は、１品30,000円未満（税込）、かつ、地域クラブの共用の物品であり、</t>
    <rPh sb="1" eb="3">
      <t>コウニュウ</t>
    </rPh>
    <rPh sb="5" eb="8">
      <t>ショウモウヒン</t>
    </rPh>
    <rPh sb="22" eb="24">
      <t>ゼイコ</t>
    </rPh>
    <rPh sb="29" eb="31">
      <t>チイキ</t>
    </rPh>
    <rPh sb="35" eb="37">
      <t>キョウヨウ</t>
    </rPh>
    <rPh sb="38" eb="40">
      <t>ブッピン</t>
    </rPh>
    <phoneticPr fontId="1"/>
  </si>
  <si>
    <t>補助金交付決定年月日と文書番号は正しいか</t>
    <rPh sb="0" eb="3">
      <t>ホジョキン</t>
    </rPh>
    <rPh sb="3" eb="5">
      <t>コウフ</t>
    </rPh>
    <rPh sb="5" eb="7">
      <t>ケッテイ</t>
    </rPh>
    <rPh sb="7" eb="10">
      <t>ネンガッピ</t>
    </rPh>
    <rPh sb="11" eb="13">
      <t>ブンショ</t>
    </rPh>
    <rPh sb="13" eb="15">
      <t>バンゴウ</t>
    </rPh>
    <rPh sb="16" eb="17">
      <t>タダ</t>
    </rPh>
    <phoneticPr fontId="1"/>
  </si>
  <si>
    <t>指導者謝金の領収書は添付したか</t>
    <rPh sb="0" eb="3">
      <t>シドウシャ</t>
    </rPh>
    <rPh sb="3" eb="5">
      <t>シャキン</t>
    </rPh>
    <rPh sb="6" eb="9">
      <t>リョウシュウショ</t>
    </rPh>
    <rPh sb="10" eb="12">
      <t>テンプ</t>
    </rPh>
    <phoneticPr fontId="1"/>
  </si>
  <si>
    <t>　柳　一郎</t>
    <rPh sb="1" eb="2">
      <t>ヤナギ</t>
    </rPh>
    <rPh sb="3" eb="5">
      <t>イチロウ</t>
    </rPh>
    <phoneticPr fontId="1"/>
  </si>
  <si>
    <t>古町　花子</t>
    <rPh sb="0" eb="2">
      <t>フルマチ</t>
    </rPh>
    <rPh sb="3" eb="5">
      <t>ハナコ</t>
    </rPh>
    <phoneticPr fontId="1"/>
  </si>
  <si>
    <t>チーム購入リバーシブルゼッケン</t>
    <rPh sb="3" eb="5">
      <t>コウニュウ</t>
    </rPh>
    <phoneticPr fontId="1"/>
  </si>
  <si>
    <t>※交付決定通知書に記載の金額を入力</t>
    <rPh sb="1" eb="3">
      <t>コウフ</t>
    </rPh>
    <rPh sb="3" eb="5">
      <t>ケッテイ</t>
    </rPh>
    <rPh sb="5" eb="7">
      <t>ツウチ</t>
    </rPh>
    <rPh sb="7" eb="8">
      <t>ショ</t>
    </rPh>
    <rPh sb="9" eb="11">
      <t>キサイ</t>
    </rPh>
    <rPh sb="12" eb="14">
      <t>キンガク</t>
    </rPh>
    <rPh sb="15" eb="17">
      <t>ニュウリョク</t>
    </rPh>
    <phoneticPr fontId="1"/>
  </si>
  <si>
    <r>
      <t>「新潟市中学生のための地域クラブ活動支援事業補助金」を受けていることを会員募集時、会報、大会パンフレット、各種チラシ、</t>
    </r>
    <r>
      <rPr>
        <sz val="10.5"/>
        <rFont val="Century"/>
        <family val="1"/>
      </rPr>
      <t>SNS</t>
    </r>
    <r>
      <rPr>
        <sz val="10.5"/>
        <rFont val="ＭＳ 明朝"/>
        <family val="1"/>
        <charset val="128"/>
      </rPr>
      <t>等で随時周知。</t>
    </r>
    <phoneticPr fontId="1"/>
  </si>
  <si>
    <t>バスケットボール</t>
    <phoneticPr fontId="1"/>
  </si>
  <si>
    <t>月・水・金　17:00～19:00 土日どちらか9:00～12:00</t>
    <rPh sb="0" eb="1">
      <t>ゲツ</t>
    </rPh>
    <rPh sb="2" eb="3">
      <t>スイ</t>
    </rPh>
    <rPh sb="4" eb="5">
      <t>キン</t>
    </rPh>
    <rPh sb="18" eb="20">
      <t>ドニチ</t>
    </rPh>
    <phoneticPr fontId="1"/>
  </si>
  <si>
    <t>新潟　太郎</t>
    <rPh sb="0" eb="2">
      <t>ニイガタ</t>
    </rPh>
    <rPh sb="3" eb="5">
      <t>タロウ</t>
    </rPh>
    <phoneticPr fontId="1"/>
  </si>
  <si>
    <t>951-8550</t>
    <phoneticPr fontId="1"/>
  </si>
  <si>
    <t>中央区古町通7番町1010番地</t>
    <rPh sb="0" eb="3">
      <t>チュウオウク</t>
    </rPh>
    <rPh sb="3" eb="5">
      <t>フルマチ</t>
    </rPh>
    <rPh sb="5" eb="6">
      <t>ドオリ</t>
    </rPh>
    <rPh sb="7" eb="8">
      <t>バン</t>
    </rPh>
    <rPh sb="8" eb="9">
      <t>マチ</t>
    </rPh>
    <rPh sb="13" eb="15">
      <t>バンチ</t>
    </rPh>
    <phoneticPr fontId="1"/>
  </si>
  <si>
    <t>新潟クラブ</t>
    <rPh sb="0" eb="2">
      <t>ニイガタ</t>
    </rPh>
    <phoneticPr fontId="1"/>
  </si>
  <si>
    <t>090-1111-××〇〇</t>
    <phoneticPr fontId="1"/>
  </si>
  <si>
    <t>Aの補助金精算額</t>
    <rPh sb="2" eb="5">
      <t>ホジョキン</t>
    </rPh>
    <rPh sb="5" eb="8">
      <t>セイサンガク</t>
    </rPh>
    <phoneticPr fontId="1"/>
  </si>
  <si>
    <t>E(D－C)</t>
    <phoneticPr fontId="1"/>
  </si>
  <si>
    <r>
      <t>合計</t>
    </r>
    <r>
      <rPr>
        <b/>
        <sz val="16"/>
        <color rgb="FFFF0000"/>
        <rFont val="游ゴシック"/>
        <family val="3"/>
        <charset val="128"/>
        <scheme val="minor"/>
      </rPr>
      <t>(補助金返納額)</t>
    </r>
    <rPh sb="0" eb="2">
      <t>ゴウケイ</t>
    </rPh>
    <rPh sb="3" eb="6">
      <t>ホジョキン</t>
    </rPh>
    <rPh sb="6" eb="8">
      <t>ヘンノウ</t>
    </rPh>
    <rPh sb="8" eb="9">
      <t>ガク</t>
    </rPh>
    <phoneticPr fontId="1"/>
  </si>
  <si>
    <t>笹野　団五郎</t>
    <rPh sb="0" eb="2">
      <t>ササノ</t>
    </rPh>
    <rPh sb="3" eb="4">
      <t>ダン</t>
    </rPh>
    <rPh sb="4" eb="6">
      <t>ゴロウ</t>
    </rPh>
    <phoneticPr fontId="1"/>
  </si>
  <si>
    <t>Bの補助金精算額</t>
    <rPh sb="2" eb="5">
      <t>ホジョキン</t>
    </rPh>
    <rPh sb="5" eb="8">
      <t>セイサンガク</t>
    </rPh>
    <phoneticPr fontId="1"/>
  </si>
  <si>
    <t>※【団体情報】の月別活動実績の9月から2月は予定日数を入力してください。</t>
  </si>
  <si>
    <t xml:space="preserve"> ※Eが0ならば返納なし(中間報告時には返納は発生しません)</t>
    <rPh sb="8" eb="10">
      <t>ヘンノウ</t>
    </rPh>
    <rPh sb="13" eb="15">
      <t>チュウカン</t>
    </rPh>
    <rPh sb="15" eb="17">
      <t>ホウコク</t>
    </rPh>
    <rPh sb="17" eb="18">
      <t>ジ</t>
    </rPh>
    <rPh sb="20" eb="22">
      <t>ヘンノウ</t>
    </rPh>
    <rPh sb="23" eb="25">
      <t>ハッセイ</t>
    </rPh>
    <phoneticPr fontId="1"/>
  </si>
  <si>
    <t>※入力不可の文字が出た場合、その欄に入力しないでください</t>
    <rPh sb="1" eb="3">
      <t>ニュウリョク</t>
    </rPh>
    <rPh sb="3" eb="5">
      <t>フカ</t>
    </rPh>
    <rPh sb="6" eb="8">
      <t>モジ</t>
    </rPh>
    <rPh sb="9" eb="10">
      <t>デ</t>
    </rPh>
    <rPh sb="11" eb="13">
      <t>バアイ</t>
    </rPh>
    <rPh sb="16" eb="17">
      <t>ラン</t>
    </rPh>
    <rPh sb="18" eb="20">
      <t>ニュウリョク</t>
    </rPh>
    <phoneticPr fontId="1"/>
  </si>
  <si>
    <t>※領収書があるものを記載、ただし、中間報告の時は、9月～2月は購入予定を記載してください</t>
    <rPh sb="1" eb="4">
      <t>リョウシュウショ</t>
    </rPh>
    <rPh sb="10" eb="12">
      <t>キサイ</t>
    </rPh>
    <rPh sb="17" eb="19">
      <t>チュウカン</t>
    </rPh>
    <rPh sb="19" eb="21">
      <t>ホウコク</t>
    </rPh>
    <rPh sb="22" eb="23">
      <t>トキ</t>
    </rPh>
    <rPh sb="26" eb="27">
      <t>ガツ</t>
    </rPh>
    <rPh sb="29" eb="30">
      <t>ガツ</t>
    </rPh>
    <rPh sb="31" eb="33">
      <t>コウニュウ</t>
    </rPh>
    <rPh sb="33" eb="35">
      <t>ヨテイ</t>
    </rPh>
    <rPh sb="36" eb="38">
      <t>キサイ</t>
    </rPh>
    <phoneticPr fontId="1"/>
  </si>
  <si>
    <t>その他・繰越金</t>
    <rPh sb="2" eb="3">
      <t>タ</t>
    </rPh>
    <rPh sb="4" eb="6">
      <t>クリコシ</t>
    </rPh>
    <rPh sb="6" eb="7">
      <t>キン</t>
    </rPh>
    <phoneticPr fontId="22"/>
  </si>
  <si>
    <t>　</t>
    <phoneticPr fontId="1"/>
  </si>
  <si>
    <t xml:space="preserve">中間報告書 </t>
    <rPh sb="0" eb="2">
      <t>チュウカン</t>
    </rPh>
    <rPh sb="2" eb="5">
      <t>ホウコクショ</t>
    </rPh>
    <phoneticPr fontId="1"/>
  </si>
  <si>
    <t xml:space="preserve">実績報告書 </t>
    <rPh sb="0" eb="2">
      <t>ジッセキ</t>
    </rPh>
    <rPh sb="2" eb="5">
      <t>ホウコクショ</t>
    </rPh>
    <phoneticPr fontId="1"/>
  </si>
  <si>
    <t>申請時と代表者が変わっている場合、新代表の情報になっているか
(代表が変更した場合、団体リスト変更申請書を提出してください)</t>
    <rPh sb="0" eb="2">
      <t>シンセイ</t>
    </rPh>
    <rPh sb="2" eb="3">
      <t>ジ</t>
    </rPh>
    <rPh sb="4" eb="7">
      <t>ダイヒョウシャ</t>
    </rPh>
    <rPh sb="8" eb="9">
      <t>カ</t>
    </rPh>
    <rPh sb="14" eb="16">
      <t>バアイ</t>
    </rPh>
    <rPh sb="17" eb="20">
      <t>シンダイヒョウ</t>
    </rPh>
    <rPh sb="21" eb="23">
      <t>ジョウホウ</t>
    </rPh>
    <rPh sb="32" eb="34">
      <t>ダイヒョウ</t>
    </rPh>
    <rPh sb="35" eb="37">
      <t>ヘンコウ</t>
    </rPh>
    <rPh sb="39" eb="41">
      <t>バアイ</t>
    </rPh>
    <rPh sb="42" eb="44">
      <t>ダンタイ</t>
    </rPh>
    <rPh sb="47" eb="49">
      <t>ヘンコウ</t>
    </rPh>
    <rPh sb="49" eb="51">
      <t>シンセイ</t>
    </rPh>
    <rPh sb="51" eb="52">
      <t>ショ</t>
    </rPh>
    <rPh sb="53" eb="55">
      <t>テイシュツ</t>
    </rPh>
    <phoneticPr fontId="1"/>
  </si>
  <si>
    <t>中間報告時と代表者が変わっている場合、新代表の情報になっているか
(代表が変更した場合、団体リスト変更申請書を提出してください)</t>
    <rPh sb="0" eb="2">
      <t>チュウカン</t>
    </rPh>
    <rPh sb="2" eb="4">
      <t>ホウコク</t>
    </rPh>
    <rPh sb="4" eb="5">
      <t>ジ</t>
    </rPh>
    <rPh sb="6" eb="9">
      <t>ダイヒョウシャ</t>
    </rPh>
    <rPh sb="10" eb="11">
      <t>カ</t>
    </rPh>
    <rPh sb="16" eb="18">
      <t>バアイ</t>
    </rPh>
    <rPh sb="19" eb="22">
      <t>シンダイヒョウ</t>
    </rPh>
    <rPh sb="23" eb="25">
      <t>ジョウホウ</t>
    </rPh>
    <rPh sb="34" eb="36">
      <t>ダイヒョウ</t>
    </rPh>
    <rPh sb="37" eb="39">
      <t>ヘンコウ</t>
    </rPh>
    <rPh sb="41" eb="43">
      <t>バアイ</t>
    </rPh>
    <rPh sb="44" eb="46">
      <t>ダンタイ</t>
    </rPh>
    <rPh sb="49" eb="51">
      <t>ヘンコウ</t>
    </rPh>
    <rPh sb="51" eb="53">
      <t>シンセイ</t>
    </rPh>
    <rPh sb="53" eb="54">
      <t>ショ</t>
    </rPh>
    <rPh sb="55" eb="57">
      <t>テイシュツ</t>
    </rPh>
    <phoneticPr fontId="1"/>
  </si>
  <si>
    <t>研修費の領収書は主催団体への支払いと団体から指導者へのものを2種類添付したか</t>
    <rPh sb="0" eb="2">
      <t>ケンシュウ</t>
    </rPh>
    <rPh sb="2" eb="3">
      <t>ヒ</t>
    </rPh>
    <rPh sb="4" eb="7">
      <t>リョウシュウショ</t>
    </rPh>
    <rPh sb="8" eb="10">
      <t>シュサイ</t>
    </rPh>
    <rPh sb="10" eb="12">
      <t>ダンタイ</t>
    </rPh>
    <rPh sb="14" eb="16">
      <t>シハラ</t>
    </rPh>
    <rPh sb="18" eb="20">
      <t>ダンタイ</t>
    </rPh>
    <rPh sb="22" eb="25">
      <t>シドウシャ</t>
    </rPh>
    <rPh sb="31" eb="33">
      <t>シュルイ</t>
    </rPh>
    <rPh sb="33" eb="35">
      <t>テンプ</t>
    </rPh>
    <phoneticPr fontId="1"/>
  </si>
  <si>
    <t>補助事業の成果や情報の公表など、中間報告の際から変更あった場合、修正したか</t>
    <rPh sb="0" eb="2">
      <t>ホジョ</t>
    </rPh>
    <rPh sb="2" eb="4">
      <t>ジギョウ</t>
    </rPh>
    <rPh sb="5" eb="7">
      <t>セイカ</t>
    </rPh>
    <rPh sb="8" eb="10">
      <t>ジョウホウ</t>
    </rPh>
    <rPh sb="11" eb="13">
      <t>コウヒョウ</t>
    </rPh>
    <rPh sb="16" eb="18">
      <t>チュウカン</t>
    </rPh>
    <rPh sb="18" eb="20">
      <t>ホウコク</t>
    </rPh>
    <rPh sb="21" eb="22">
      <t>サイ</t>
    </rPh>
    <rPh sb="24" eb="26">
      <t>ヘンコウ</t>
    </rPh>
    <rPh sb="29" eb="31">
      <t>バアイ</t>
    </rPh>
    <rPh sb="32" eb="34">
      <t>シュウセイ</t>
    </rPh>
    <phoneticPr fontId="1"/>
  </si>
  <si>
    <t>チェック項目　(該当する設問がOKならばチェックマーク✓を選択してください)</t>
    <rPh sb="4" eb="6">
      <t>コウモク</t>
    </rPh>
    <rPh sb="8" eb="10">
      <t>ガイトウ</t>
    </rPh>
    <rPh sb="12" eb="14">
      <t>セツモン</t>
    </rPh>
    <rPh sb="29" eb="31">
      <t>センタク</t>
    </rPh>
    <phoneticPr fontId="1"/>
  </si>
  <si>
    <t>※黄色のセルに入力してください</t>
    <rPh sb="1" eb="3">
      <t>キイロ</t>
    </rPh>
    <rPh sb="7" eb="9">
      <t>ニュウリョク</t>
    </rPh>
    <phoneticPr fontId="1"/>
  </si>
  <si>
    <t>２　交付決定額及びその精算額</t>
    <rPh sb="11" eb="14">
      <t>セイサンガク</t>
    </rPh>
    <phoneticPr fontId="1"/>
  </si>
  <si>
    <t xml:space="preserve">チーム購入ユニホーム   </t>
    <rPh sb="3" eb="5">
      <t>コウニュウ</t>
    </rPh>
    <phoneticPr fontId="1"/>
  </si>
  <si>
    <t>※(別紙4)収支明細書を作成すると自動で完成するので、
　入力は不要です。</t>
    <rPh sb="2" eb="4">
      <t>ベッシ</t>
    </rPh>
    <rPh sb="6" eb="8">
      <t>シュウシ</t>
    </rPh>
    <rPh sb="8" eb="11">
      <t>メイサイショ</t>
    </rPh>
    <rPh sb="12" eb="14">
      <t>サクセイ</t>
    </rPh>
    <rPh sb="17" eb="19">
      <t>ジドウ</t>
    </rPh>
    <rPh sb="20" eb="22">
      <t>カンセイ</t>
    </rPh>
    <rPh sb="29" eb="31">
      <t>ニュウリョク</t>
    </rPh>
    <rPh sb="32" eb="34">
      <t>フヨウ</t>
    </rPh>
    <phoneticPr fontId="1"/>
  </si>
  <si>
    <t>領収書は①～⑦がすべて記載されているか
①領収書
②宛名に団体名・代表者名
③金額
④領収日
⑤品名・単価・個数　(記入しきれない場合は、レシート・納品書等添付)
⑥税金　(税抜きか税込みかわかるもの)
⑦領収書の発行者</t>
    <rPh sb="0" eb="3">
      <t>リョウシュウショ</t>
    </rPh>
    <rPh sb="11" eb="13">
      <t>キサイ</t>
    </rPh>
    <rPh sb="58" eb="60">
      <t>キニュウ</t>
    </rPh>
    <rPh sb="65" eb="67">
      <t>バアイ</t>
    </rPh>
    <rPh sb="74" eb="77">
      <t>ノウヒンショ</t>
    </rPh>
    <rPh sb="77" eb="78">
      <t>トウ</t>
    </rPh>
    <rPh sb="78" eb="80">
      <t>テンプ</t>
    </rPh>
    <rPh sb="87" eb="88">
      <t>ゼイ</t>
    </rPh>
    <rPh sb="88" eb="89">
      <t>ヌ</t>
    </rPh>
    <rPh sb="91" eb="93">
      <t>ゼイコ</t>
    </rPh>
    <phoneticPr fontId="1"/>
  </si>
  <si>
    <t>中間報告用</t>
    <rPh sb="0" eb="2">
      <t>チュウカン</t>
    </rPh>
    <rPh sb="2" eb="5">
      <t>ホウコクヨウ</t>
    </rPh>
    <phoneticPr fontId="1"/>
  </si>
  <si>
    <t>№</t>
    <phoneticPr fontId="1"/>
  </si>
  <si>
    <t>※推進室確認欄</t>
    <rPh sb="1" eb="3">
      <t>スイシン</t>
    </rPh>
    <rPh sb="3" eb="4">
      <t>シツ</t>
    </rPh>
    <rPh sb="4" eb="6">
      <t>カクニン</t>
    </rPh>
    <rPh sb="6" eb="7">
      <t>ラン</t>
    </rPh>
    <phoneticPr fontId="1"/>
  </si>
  <si>
    <t>チェック項目　(OKならば団体確認欄のチェックマーク✓を選択してください)</t>
    <rPh sb="4" eb="6">
      <t>コウモク</t>
    </rPh>
    <rPh sb="13" eb="15">
      <t>ダンタイ</t>
    </rPh>
    <rPh sb="15" eb="17">
      <t>カクニン</t>
    </rPh>
    <rPh sb="17" eb="18">
      <t>ラン</t>
    </rPh>
    <rPh sb="28" eb="30">
      <t>センタク</t>
    </rPh>
    <phoneticPr fontId="1"/>
  </si>
  <si>
    <t>団体　確認欄</t>
    <rPh sb="0" eb="2">
      <t>ダンタイ</t>
    </rPh>
    <rPh sb="3" eb="5">
      <t>カクニン</t>
    </rPh>
    <rPh sb="5" eb="6">
      <t>ラン</t>
    </rPh>
    <phoneticPr fontId="1"/>
  </si>
  <si>
    <t>推進室①</t>
    <rPh sb="0" eb="2">
      <t>スイシン</t>
    </rPh>
    <rPh sb="2" eb="3">
      <t>シツ</t>
    </rPh>
    <phoneticPr fontId="1"/>
  </si>
  <si>
    <t>推進室②</t>
    <rPh sb="0" eb="2">
      <t>スイシン</t>
    </rPh>
    <rPh sb="2" eb="3">
      <t>シツ</t>
    </rPh>
    <phoneticPr fontId="1"/>
  </si>
  <si>
    <t>赤字のエラーメッセージは出ていないか</t>
    <rPh sb="0" eb="2">
      <t>アカジ</t>
    </rPh>
    <rPh sb="12" eb="13">
      <t>デ</t>
    </rPh>
    <phoneticPr fontId="1"/>
  </si>
  <si>
    <t>別紙1-1年間活動実績報告 謝金・研修受講料</t>
    <rPh sb="0" eb="2">
      <t>ベッシ</t>
    </rPh>
    <rPh sb="5" eb="7">
      <t>ネンカン</t>
    </rPh>
    <rPh sb="7" eb="9">
      <t>カツドウ</t>
    </rPh>
    <rPh sb="9" eb="11">
      <t>ジッセキ</t>
    </rPh>
    <rPh sb="11" eb="13">
      <t>ホウコク</t>
    </rPh>
    <rPh sb="14" eb="16">
      <t>シャキン</t>
    </rPh>
    <rPh sb="17" eb="19">
      <t>ケンシュウ</t>
    </rPh>
    <rPh sb="19" eb="22">
      <t>ジュコウリョウ</t>
    </rPh>
    <phoneticPr fontId="1"/>
  </si>
  <si>
    <t>購入月(購入予定月)・品名・金額を入力したか</t>
    <rPh sb="0" eb="2">
      <t>コウニュウ</t>
    </rPh>
    <rPh sb="2" eb="3">
      <t>ツキ</t>
    </rPh>
    <rPh sb="4" eb="6">
      <t>コウニュウ</t>
    </rPh>
    <rPh sb="6" eb="8">
      <t>ヨテイ</t>
    </rPh>
    <rPh sb="8" eb="9">
      <t>ツキ</t>
    </rPh>
    <rPh sb="11" eb="13">
      <t>ヒンメイ</t>
    </rPh>
    <rPh sb="14" eb="16">
      <t>キンガク</t>
    </rPh>
    <rPh sb="17" eb="19">
      <t>ニュウリョク</t>
    </rPh>
    <phoneticPr fontId="1"/>
  </si>
  <si>
    <t>実績報告用</t>
    <rPh sb="0" eb="2">
      <t>ジッセキ</t>
    </rPh>
    <rPh sb="2" eb="5">
      <t>ホウコクヨウ</t>
    </rPh>
    <phoneticPr fontId="1"/>
  </si>
  <si>
    <t>購入月・品名・金額を入力したか</t>
    <rPh sb="0" eb="2">
      <t>コウニュウ</t>
    </rPh>
    <rPh sb="2" eb="3">
      <t>ツキ</t>
    </rPh>
    <rPh sb="4" eb="6">
      <t>ヒンメイ</t>
    </rPh>
    <rPh sb="7" eb="9">
      <t>キンガク</t>
    </rPh>
    <rPh sb="10" eb="12">
      <t>ニュウリョク</t>
    </rPh>
    <phoneticPr fontId="1"/>
  </si>
  <si>
    <r>
      <t>(精算額は自動計算です。中間報告では返納はありません。支出が申請より少なく</t>
    </r>
    <r>
      <rPr>
        <b/>
        <sz val="11"/>
        <color rgb="FF0070C0"/>
        <rFont val="Meiryo UI"/>
        <family val="3"/>
        <charset val="128"/>
      </rPr>
      <t>2月の実績報告の際にこの欄に表示された場合は返納</t>
    </r>
    <r>
      <rPr>
        <b/>
        <sz val="11"/>
        <rFont val="Meiryo UI"/>
        <family val="3"/>
        <charset val="128"/>
      </rPr>
      <t>していただきます。)</t>
    </r>
    <rPh sb="1" eb="4">
      <t>セイサンガク</t>
    </rPh>
    <rPh sb="5" eb="7">
      <t>ジドウ</t>
    </rPh>
    <rPh sb="7" eb="9">
      <t>ケイサン</t>
    </rPh>
    <rPh sb="12" eb="14">
      <t>チュウカン</t>
    </rPh>
    <rPh sb="14" eb="16">
      <t>ホウコク</t>
    </rPh>
    <rPh sb="18" eb="20">
      <t>ヘンノウ</t>
    </rPh>
    <rPh sb="27" eb="29">
      <t>シシュツ</t>
    </rPh>
    <rPh sb="30" eb="32">
      <t>シンセイ</t>
    </rPh>
    <rPh sb="34" eb="35">
      <t>スク</t>
    </rPh>
    <rPh sb="38" eb="39">
      <t>ガツ</t>
    </rPh>
    <rPh sb="40" eb="42">
      <t>ジッセキ</t>
    </rPh>
    <rPh sb="42" eb="44">
      <t>ホウコク</t>
    </rPh>
    <rPh sb="45" eb="46">
      <t>サイ</t>
    </rPh>
    <rPh sb="49" eb="50">
      <t>ラン</t>
    </rPh>
    <rPh sb="51" eb="53">
      <t>ヒョウジ</t>
    </rPh>
    <rPh sb="56" eb="58">
      <t>バアイ</t>
    </rPh>
    <rPh sb="59" eb="61">
      <t>ヘンノウ</t>
    </rPh>
    <phoneticPr fontId="1"/>
  </si>
  <si>
    <t>補助事業により、会費を低廉な価格で抑えられ、必要な物品も購入でき、安定的な団体運営に繋がった。</t>
    <rPh sb="8" eb="9">
      <t>カイ</t>
    </rPh>
    <rPh sb="22" eb="24">
      <t>ヒツヨウ</t>
    </rPh>
    <rPh sb="25" eb="27">
      <t>ブッピン</t>
    </rPh>
    <rPh sb="28" eb="30">
      <t>コウニュウ</t>
    </rPh>
    <phoneticPr fontId="1"/>
  </si>
  <si>
    <r>
      <t>セルの下側に出てくる</t>
    </r>
    <r>
      <rPr>
        <sz val="14"/>
        <rFont val="Meiryo UI"/>
        <family val="3"/>
        <charset val="128"/>
      </rPr>
      <t>▼</t>
    </r>
    <r>
      <rPr>
        <sz val="14"/>
        <color rgb="FFFF0000"/>
        <rFont val="Meiryo UI"/>
        <family val="3"/>
        <charset val="128"/>
      </rPr>
      <t>マークをクリックすると</t>
    </r>
    <r>
      <rPr>
        <sz val="14"/>
        <rFont val="Meiryo UI"/>
        <family val="3"/>
        <charset val="128"/>
      </rPr>
      <t>✓</t>
    </r>
    <r>
      <rPr>
        <sz val="14"/>
        <color rgb="FFFF0000"/>
        <rFont val="Meiryo UI"/>
        <family val="3"/>
        <charset val="128"/>
      </rPr>
      <t>マークが出てきますので、選択してください。</t>
    </r>
    <rPh sb="3" eb="5">
      <t>シタガワ</t>
    </rPh>
    <rPh sb="6" eb="7">
      <t>デ</t>
    </rPh>
    <rPh sb="27" eb="28">
      <t>デ</t>
    </rPh>
    <rPh sb="35" eb="37">
      <t>センタク</t>
    </rPh>
    <phoneticPr fontId="1"/>
  </si>
  <si>
    <r>
      <t xml:space="preserve">※研修受講料は団体が指導者に支払った領収書と一致する額を入力してください。
</t>
    </r>
    <r>
      <rPr>
        <b/>
        <sz val="10"/>
        <color rgb="FFFF0000"/>
        <rFont val="游ゴシック"/>
        <family val="3"/>
        <charset val="128"/>
        <scheme val="minor"/>
      </rPr>
      <t>(申請していない場合や、支払いがない場合は0を入力してください)</t>
    </r>
    <rPh sb="1" eb="3">
      <t>ケンシュウ</t>
    </rPh>
    <rPh sb="3" eb="6">
      <t>ジュコウリョウ</t>
    </rPh>
    <rPh sb="7" eb="9">
      <t>ダンタイ</t>
    </rPh>
    <rPh sb="10" eb="13">
      <t>シドウシャ</t>
    </rPh>
    <rPh sb="14" eb="16">
      <t>シハラ</t>
    </rPh>
    <rPh sb="18" eb="21">
      <t>リョウシュウショ</t>
    </rPh>
    <rPh sb="22" eb="24">
      <t>イッチ</t>
    </rPh>
    <rPh sb="26" eb="27">
      <t>ガク</t>
    </rPh>
    <rPh sb="28" eb="30">
      <t>ニュウリョク</t>
    </rPh>
    <phoneticPr fontId="1"/>
  </si>
  <si>
    <r>
      <t>　2　金額は領収書の消耗品の金額（税込）と一致させてください。</t>
    </r>
    <r>
      <rPr>
        <sz val="14"/>
        <color theme="1"/>
        <rFont val="Meiryo UI"/>
        <family val="3"/>
        <charset val="128"/>
      </rPr>
      <t>（※送料等が領収書に含まれている場合は、その分を除くこと）</t>
    </r>
    <rPh sb="3" eb="5">
      <t>キンガク</t>
    </rPh>
    <rPh sb="6" eb="9">
      <t>リョウシュウショ</t>
    </rPh>
    <rPh sb="10" eb="12">
      <t>ショウモウ</t>
    </rPh>
    <rPh sb="12" eb="13">
      <t>ヒン</t>
    </rPh>
    <rPh sb="14" eb="16">
      <t>キンガク</t>
    </rPh>
    <rPh sb="17" eb="19">
      <t>ゼイコ</t>
    </rPh>
    <rPh sb="21" eb="23">
      <t>イッチ</t>
    </rPh>
    <phoneticPr fontId="1"/>
  </si>
  <si>
    <t>　3 交付決定を受けていない場合は、入力しないでください。</t>
    <rPh sb="3" eb="5">
      <t>コウフ</t>
    </rPh>
    <rPh sb="5" eb="7">
      <t>ケッテイ</t>
    </rPh>
    <rPh sb="8" eb="9">
      <t>ウ</t>
    </rPh>
    <rPh sb="14" eb="16">
      <t>バアイ</t>
    </rPh>
    <rPh sb="18" eb="20">
      <t>ニュウリョク</t>
    </rPh>
    <phoneticPr fontId="1"/>
  </si>
  <si>
    <t>別記様式第１号(第４条関係)</t>
    <rPh sb="0" eb="2">
      <t>ベッキ</t>
    </rPh>
    <rPh sb="2" eb="4">
      <t>ヨウシキ</t>
    </rPh>
    <rPh sb="4" eb="5">
      <t>ダイ</t>
    </rPh>
    <rPh sb="6" eb="7">
      <t>ゴウ</t>
    </rPh>
    <rPh sb="8" eb="9">
      <t>ダイ</t>
    </rPh>
    <rPh sb="10" eb="11">
      <t>ジョウ</t>
    </rPh>
    <rPh sb="11" eb="13">
      <t>カンケイ</t>
    </rPh>
    <phoneticPr fontId="1"/>
  </si>
  <si>
    <t>←黄色のセルに入力してください</t>
    <rPh sb="1" eb="3">
      <t>キイロ</t>
    </rPh>
    <rPh sb="7" eb="9">
      <t>ニュウリョク</t>
    </rPh>
    <phoneticPr fontId="1"/>
  </si>
  <si>
    <t>951-8554</t>
    <phoneticPr fontId="1"/>
  </si>
  <si>
    <t>新潟市</t>
    <phoneticPr fontId="1"/>
  </si>
  <si>
    <t>補助金交付申請書</t>
    <rPh sb="2" eb="3">
      <t>キン</t>
    </rPh>
    <rPh sb="3" eb="5">
      <t>コウフ</t>
    </rPh>
    <rPh sb="5" eb="8">
      <t>シンセイショ</t>
    </rPh>
    <phoneticPr fontId="1"/>
  </si>
  <si>
    <t>　補助金の交付を受けたいので、次のとおり申請します。</t>
    <rPh sb="1" eb="4">
      <t>ホジョキン</t>
    </rPh>
    <rPh sb="5" eb="7">
      <t>コウフ</t>
    </rPh>
    <rPh sb="8" eb="9">
      <t>ウ</t>
    </rPh>
    <rPh sb="15" eb="16">
      <t>ツギ</t>
    </rPh>
    <rPh sb="20" eb="22">
      <t>シンセイ</t>
    </rPh>
    <phoneticPr fontId="1"/>
  </si>
  <si>
    <t>１　補助事業の名称　　　　　　</t>
    <phoneticPr fontId="1"/>
  </si>
  <si>
    <t>令和８年度　新潟市中学生のための地域クラブ活動支援事業</t>
  </si>
  <si>
    <t>２　補助事業の目的及び内容</t>
    <rPh sb="2" eb="4">
      <t>ホジョ</t>
    </rPh>
    <rPh sb="4" eb="6">
      <t>ジギョウ</t>
    </rPh>
    <rPh sb="7" eb="9">
      <t>モクテキ</t>
    </rPh>
    <rPh sb="9" eb="10">
      <t>オヨ</t>
    </rPh>
    <rPh sb="11" eb="13">
      <t>ナイヨウ</t>
    </rPh>
    <phoneticPr fontId="1"/>
  </si>
  <si>
    <t>　中学生のためのスポーツや文化芸術活動の自主的かつ主体的な活動の</t>
    <rPh sb="1" eb="4">
      <t>チュウガクセイ</t>
    </rPh>
    <rPh sb="13" eb="15">
      <t>ブンカ</t>
    </rPh>
    <rPh sb="15" eb="17">
      <t>ゲイジュツ</t>
    </rPh>
    <rPh sb="17" eb="19">
      <t>カツドウ</t>
    </rPh>
    <rPh sb="20" eb="22">
      <t>ジシュ</t>
    </rPh>
    <rPh sb="22" eb="23">
      <t>テキ</t>
    </rPh>
    <rPh sb="25" eb="28">
      <t>シュタイテキ</t>
    </rPh>
    <rPh sb="29" eb="31">
      <t>カツドウ</t>
    </rPh>
    <phoneticPr fontId="1"/>
  </si>
  <si>
    <t>取り組みの促進を図るとともに、実施主体となる団体の立ち上げ整備及び</t>
    <rPh sb="0" eb="1">
      <t>ト</t>
    </rPh>
    <rPh sb="2" eb="3">
      <t>ク</t>
    </rPh>
    <rPh sb="5" eb="7">
      <t>ソクシン</t>
    </rPh>
    <rPh sb="8" eb="9">
      <t>ハカ</t>
    </rPh>
    <rPh sb="15" eb="17">
      <t>ジッシ</t>
    </rPh>
    <rPh sb="17" eb="19">
      <t>シュタイ</t>
    </rPh>
    <rPh sb="22" eb="24">
      <t>ダンタイ</t>
    </rPh>
    <rPh sb="25" eb="26">
      <t>タ</t>
    </rPh>
    <rPh sb="27" eb="28">
      <t>ア</t>
    </rPh>
    <rPh sb="29" eb="31">
      <t>セイビ</t>
    </rPh>
    <rPh sb="31" eb="32">
      <t>オヨ</t>
    </rPh>
    <phoneticPr fontId="1"/>
  </si>
  <si>
    <t>運営支援</t>
    <rPh sb="0" eb="2">
      <t>ウンエイ</t>
    </rPh>
    <rPh sb="2" eb="4">
      <t>シエン</t>
    </rPh>
    <phoneticPr fontId="1"/>
  </si>
  <si>
    <t>３</t>
    <phoneticPr fontId="1"/>
  </si>
  <si>
    <t>補助対象経費</t>
    <rPh sb="0" eb="2">
      <t>ホジョ</t>
    </rPh>
    <rPh sb="2" eb="4">
      <t>タイショウ</t>
    </rPh>
    <rPh sb="4" eb="6">
      <t>ケイヒ</t>
    </rPh>
    <phoneticPr fontId="1"/>
  </si>
  <si>
    <t>　謝金、研修受講料、消耗品費、施設使用料</t>
    <rPh sb="1" eb="3">
      <t>シャキン</t>
    </rPh>
    <rPh sb="4" eb="6">
      <t>ケンシュウ</t>
    </rPh>
    <rPh sb="6" eb="9">
      <t>ジュコウリョウ</t>
    </rPh>
    <rPh sb="10" eb="13">
      <t>ショウモウヒン</t>
    </rPh>
    <rPh sb="13" eb="14">
      <t>ヒ</t>
    </rPh>
    <rPh sb="15" eb="17">
      <t>シセツ</t>
    </rPh>
    <rPh sb="17" eb="19">
      <t>シヨウ</t>
    </rPh>
    <rPh sb="19" eb="20">
      <t>リョウ</t>
    </rPh>
    <phoneticPr fontId="1"/>
  </si>
  <si>
    <t>４</t>
    <phoneticPr fontId="1"/>
  </si>
  <si>
    <t>交付申請額及びその算定方法</t>
    <rPh sb="0" eb="2">
      <t>コウフ</t>
    </rPh>
    <rPh sb="2" eb="5">
      <t>シンセイガク</t>
    </rPh>
    <rPh sb="5" eb="6">
      <t>オヨ</t>
    </rPh>
    <rPh sb="9" eb="11">
      <t>サンテイ</t>
    </rPh>
    <rPh sb="11" eb="13">
      <t>ホウホウ</t>
    </rPh>
    <phoneticPr fontId="1"/>
  </si>
  <si>
    <t>５</t>
    <phoneticPr fontId="1"/>
  </si>
  <si>
    <t>６</t>
    <phoneticPr fontId="1"/>
  </si>
  <si>
    <t>情報の公表の内容、方法及び時期</t>
    <rPh sb="0" eb="2">
      <t>ジョウホウ</t>
    </rPh>
    <rPh sb="3" eb="5">
      <t>コウヒョウ</t>
    </rPh>
    <rPh sb="6" eb="8">
      <t>ナイヨウ</t>
    </rPh>
    <rPh sb="9" eb="11">
      <t>ホウホウ</t>
    </rPh>
    <rPh sb="11" eb="12">
      <t>オヨ</t>
    </rPh>
    <rPh sb="13" eb="15">
      <t>ジキ</t>
    </rPh>
    <phoneticPr fontId="1"/>
  </si>
  <si>
    <t>【添付書類】</t>
    <phoneticPr fontId="1"/>
  </si>
  <si>
    <t>１</t>
    <phoneticPr fontId="1"/>
  </si>
  <si>
    <t>年間活動計画　(収支予算を含む)</t>
    <rPh sb="0" eb="2">
      <t>ネンカン</t>
    </rPh>
    <rPh sb="2" eb="4">
      <t>カツドウ</t>
    </rPh>
    <rPh sb="4" eb="6">
      <t>ケイカク</t>
    </rPh>
    <rPh sb="8" eb="10">
      <t>シュウシ</t>
    </rPh>
    <rPh sb="10" eb="12">
      <t>ヨサン</t>
    </rPh>
    <rPh sb="13" eb="14">
      <t>フク</t>
    </rPh>
    <phoneticPr fontId="1"/>
  </si>
  <si>
    <t>２</t>
    <phoneticPr fontId="1"/>
  </si>
  <si>
    <t>銀行口座情報</t>
    <rPh sb="0" eb="2">
      <t>ギンコウ</t>
    </rPh>
    <rPh sb="2" eb="4">
      <t>コウザ</t>
    </rPh>
    <rPh sb="4" eb="6">
      <t>ジョウホウ</t>
    </rPh>
    <phoneticPr fontId="1"/>
  </si>
  <si>
    <t>新潟市制度用の納税証明書(団体に対して新潟市税が課税されている場合に限る)</t>
    <rPh sb="0" eb="2">
      <t>ニイガタ</t>
    </rPh>
    <rPh sb="2" eb="3">
      <t>シ</t>
    </rPh>
    <rPh sb="3" eb="6">
      <t>セイドヨウ</t>
    </rPh>
    <rPh sb="7" eb="9">
      <t>ノウゼイ</t>
    </rPh>
    <rPh sb="9" eb="12">
      <t>ショウメイショ</t>
    </rPh>
    <rPh sb="13" eb="15">
      <t>ダンタイ</t>
    </rPh>
    <phoneticPr fontId="1"/>
  </si>
  <si>
    <t>その他市長が必要と認める書類</t>
    <rPh sb="2" eb="3">
      <t>タ</t>
    </rPh>
    <rPh sb="3" eb="5">
      <t>シチョウ</t>
    </rPh>
    <rPh sb="6" eb="8">
      <t>ヒツヨウ</t>
    </rPh>
    <rPh sb="9" eb="10">
      <t>ミト</t>
    </rPh>
    <rPh sb="12" eb="14">
      <t>ショルイ</t>
    </rPh>
    <phoneticPr fontId="1"/>
  </si>
  <si>
    <t>①構成員の名簿、②概算払事業費収支計画書、③概算払依頼書</t>
  </si>
  <si>
    <t>別記様式第３号(第６条第２号関係)</t>
    <rPh sb="0" eb="2">
      <t>ベッキ</t>
    </rPh>
    <rPh sb="2" eb="4">
      <t>ヨウシキ</t>
    </rPh>
    <rPh sb="4" eb="5">
      <t>ダイ</t>
    </rPh>
    <rPh sb="6" eb="7">
      <t>ゴウ</t>
    </rPh>
    <rPh sb="8" eb="9">
      <t>ダイ</t>
    </rPh>
    <rPh sb="10" eb="11">
      <t>ジョウ</t>
    </rPh>
    <rPh sb="11" eb="12">
      <t>ダイ</t>
    </rPh>
    <rPh sb="13" eb="14">
      <t>ゴウ</t>
    </rPh>
    <rPh sb="14" eb="16">
      <t>カンケイ</t>
    </rPh>
    <phoneticPr fontId="1"/>
  </si>
  <si>
    <t>１　補助事業の名称　　　　　　令和８年度　新潟市中学生のための地域クラブ活動支援事業補助金</t>
    <rPh sb="42" eb="45">
      <t>ホジョキン</t>
    </rPh>
    <phoneticPr fontId="1"/>
  </si>
  <si>
    <t>２　概算交付希望額</t>
    <rPh sb="2" eb="4">
      <t>ガイサン</t>
    </rPh>
    <rPh sb="4" eb="6">
      <t>コウフ</t>
    </rPh>
    <rPh sb="6" eb="8">
      <t>キボウ</t>
    </rPh>
    <rPh sb="8" eb="9">
      <t>ガク</t>
    </rPh>
    <phoneticPr fontId="1"/>
  </si>
  <si>
    <t>３　概算払いを必要とする理由</t>
    <rPh sb="2" eb="4">
      <t>ガイサン</t>
    </rPh>
    <rPh sb="4" eb="5">
      <t>バラ</t>
    </rPh>
    <rPh sb="7" eb="9">
      <t>ヒツヨウ</t>
    </rPh>
    <rPh sb="12" eb="14">
      <t>リユウ</t>
    </rPh>
    <phoneticPr fontId="1"/>
  </si>
  <si>
    <t>当団体は低廉な会費で運営しており、年間活動中に謝金の不足が生じる見込みである。安定的な運営を図るためには、概算払いが必要であるため。</t>
    <rPh sb="0" eb="1">
      <t>トウ</t>
    </rPh>
    <rPh sb="1" eb="3">
      <t>ダンタイ</t>
    </rPh>
    <rPh sb="4" eb="6">
      <t>テイレン</t>
    </rPh>
    <rPh sb="7" eb="9">
      <t>カイヒ</t>
    </rPh>
    <rPh sb="10" eb="12">
      <t>ウンエイ</t>
    </rPh>
    <rPh sb="17" eb="19">
      <t>ネンカン</t>
    </rPh>
    <rPh sb="19" eb="21">
      <t>カツドウ</t>
    </rPh>
    <rPh sb="21" eb="22">
      <t>ナカ</t>
    </rPh>
    <rPh sb="23" eb="25">
      <t>シャキン</t>
    </rPh>
    <rPh sb="26" eb="28">
      <t>フソク</t>
    </rPh>
    <rPh sb="29" eb="30">
      <t>ショウ</t>
    </rPh>
    <rPh sb="32" eb="34">
      <t>ミコ</t>
    </rPh>
    <rPh sb="39" eb="42">
      <t>アンテイテキ</t>
    </rPh>
    <rPh sb="43" eb="45">
      <t>ウンエイ</t>
    </rPh>
    <rPh sb="46" eb="47">
      <t>ハカ</t>
    </rPh>
    <rPh sb="53" eb="55">
      <t>ガイサン</t>
    </rPh>
    <rPh sb="55" eb="56">
      <t>バラ</t>
    </rPh>
    <rPh sb="58" eb="60">
      <t>ヒツヨウ</t>
    </rPh>
    <phoneticPr fontId="1"/>
  </si>
  <si>
    <t>団体名</t>
    <phoneticPr fontId="1"/>
  </si>
  <si>
    <t>バスケットボール</t>
  </si>
  <si>
    <t>　　</t>
    <phoneticPr fontId="1"/>
  </si>
  <si>
    <t>翌月未入力チェック</t>
  </si>
  <si>
    <t>翌月以外への補助金入力チェック</t>
  </si>
  <si>
    <t>別記様式第7号（第9条関係）</t>
    <phoneticPr fontId="1"/>
  </si>
  <si>
    <t>号</t>
    <rPh sb="0" eb="1">
      <t>ゴウ</t>
    </rPh>
    <phoneticPr fontId="1"/>
  </si>
  <si>
    <t>の</t>
    <phoneticPr fontId="1"/>
  </si>
  <si>
    <t>補助金確定通知書</t>
    <rPh sb="0" eb="3">
      <t>ホジョキン</t>
    </rPh>
    <rPh sb="3" eb="5">
      <t>カクテイ</t>
    </rPh>
    <rPh sb="5" eb="8">
      <t>ツウチショ</t>
    </rPh>
    <phoneticPr fontId="1"/>
  </si>
  <si>
    <t>付けで実績報告のあった令和8年度新潟市中学生のための地域クラブ活動支援事業に</t>
    <rPh sb="0" eb="1">
      <t>ヅ</t>
    </rPh>
    <rPh sb="3" eb="5">
      <t>ジッセキ</t>
    </rPh>
    <rPh sb="5" eb="7">
      <t>ホウコク</t>
    </rPh>
    <rPh sb="11" eb="13">
      <t>レイワ</t>
    </rPh>
    <rPh sb="14" eb="16">
      <t>ネンド</t>
    </rPh>
    <rPh sb="16" eb="18">
      <t>ニイガタ</t>
    </rPh>
    <rPh sb="18" eb="19">
      <t>シ</t>
    </rPh>
    <rPh sb="19" eb="22">
      <t>チュウガクセイ</t>
    </rPh>
    <rPh sb="26" eb="28">
      <t>チイキ</t>
    </rPh>
    <rPh sb="31" eb="33">
      <t>カツドウ</t>
    </rPh>
    <rPh sb="33" eb="35">
      <t>シエン</t>
    </rPh>
    <rPh sb="35" eb="37">
      <t>ジギョウ</t>
    </rPh>
    <phoneticPr fontId="1"/>
  </si>
  <si>
    <t>ついて、次のとおり確定したので通知します。</t>
    <rPh sb="4" eb="5">
      <t>ツギ</t>
    </rPh>
    <rPh sb="9" eb="11">
      <t>カクテイ</t>
    </rPh>
    <rPh sb="15" eb="17">
      <t>ツウチ</t>
    </rPh>
    <phoneticPr fontId="1"/>
  </si>
  <si>
    <t>１　交付決定額　　　　　</t>
    <rPh sb="2" eb="4">
      <t>コウフ</t>
    </rPh>
    <rPh sb="4" eb="6">
      <t>ケッテイ</t>
    </rPh>
    <rPh sb="6" eb="7">
      <t>ガク</t>
    </rPh>
    <phoneticPr fontId="1"/>
  </si>
  <si>
    <t>２　交付済額</t>
    <rPh sb="4" eb="5">
      <t>ズミ</t>
    </rPh>
    <rPh sb="5" eb="6">
      <t>ガク</t>
    </rPh>
    <phoneticPr fontId="1"/>
  </si>
  <si>
    <t>３　確定額</t>
    <rPh sb="2" eb="4">
      <t>カクテイ</t>
    </rPh>
    <rPh sb="4" eb="5">
      <t>ガク</t>
    </rPh>
    <phoneticPr fontId="1"/>
  </si>
  <si>
    <t>４　精算額</t>
    <rPh sb="2" eb="4">
      <t>セイサン</t>
    </rPh>
    <rPh sb="4" eb="5">
      <t>ガク</t>
    </rPh>
    <phoneticPr fontId="1"/>
  </si>
  <si>
    <t>新潟市中学生のための地域クラブ活動支援事業補助金</t>
    <rPh sb="21" eb="24">
      <t>ホジョキン</t>
    </rPh>
    <phoneticPr fontId="1"/>
  </si>
  <si>
    <t>概算払依頼書</t>
    <rPh sb="0" eb="2">
      <t>ガイサン</t>
    </rPh>
    <rPh sb="2" eb="3">
      <t>バラ</t>
    </rPh>
    <rPh sb="3" eb="6">
      <t>イライショ</t>
    </rPh>
    <phoneticPr fontId="1"/>
  </si>
  <si>
    <t>090-1111-××××</t>
    <phoneticPr fontId="1"/>
  </si>
  <si>
    <t>(うち、消耗品交付申請額)</t>
    <rPh sb="4" eb="6">
      <t>ショウモウ</t>
    </rPh>
    <rPh sb="6" eb="7">
      <t>ヒン</t>
    </rPh>
    <rPh sb="7" eb="9">
      <t>コウフ</t>
    </rPh>
    <rPh sb="9" eb="12">
      <t>シンセイガク</t>
    </rPh>
    <phoneticPr fontId="1"/>
  </si>
  <si>
    <t>別紙1-1、1-2による</t>
    <rPh sb="0" eb="2">
      <t>ベッシ</t>
    </rPh>
    <phoneticPr fontId="1"/>
  </si>
  <si>
    <t>補助事業の着手(予定)年月日</t>
    <rPh sb="0" eb="2">
      <t>ホジョ</t>
    </rPh>
    <rPh sb="2" eb="4">
      <t>ジギョウ</t>
    </rPh>
    <rPh sb="5" eb="7">
      <t>チャクシュ</t>
    </rPh>
    <rPh sb="8" eb="10">
      <t>ヨテイ</t>
    </rPh>
    <rPh sb="11" eb="14">
      <t>ネンガッピ</t>
    </rPh>
    <phoneticPr fontId="1"/>
  </si>
  <si>
    <t>補助事業の完了(予定)年月日</t>
    <rPh sb="0" eb="2">
      <t>ホジョ</t>
    </rPh>
    <rPh sb="2" eb="4">
      <t>ジギョウ</t>
    </rPh>
    <rPh sb="5" eb="7">
      <t>カンリョウ</t>
    </rPh>
    <rPh sb="8" eb="10">
      <t>ヨテイ</t>
    </rPh>
    <rPh sb="11" eb="14">
      <t>ネンガッピ</t>
    </rPh>
    <phoneticPr fontId="1"/>
  </si>
  <si>
    <t>【別紙2】     口座情報</t>
    <rPh sb="1" eb="3">
      <t>ベッシ</t>
    </rPh>
    <rPh sb="10" eb="12">
      <t>コウザ</t>
    </rPh>
    <rPh sb="12" eb="14">
      <t>ジョウホウ</t>
    </rPh>
    <phoneticPr fontId="1"/>
  </si>
  <si>
    <t>団体名</t>
    <rPh sb="0" eb="3">
      <t>ダンタイメイ</t>
    </rPh>
    <phoneticPr fontId="1"/>
  </si>
  <si>
    <t>←自動入力</t>
    <rPh sb="1" eb="3">
      <t>ジドウ</t>
    </rPh>
    <rPh sb="3" eb="5">
      <t>ニュウリョク</t>
    </rPh>
    <phoneticPr fontId="1"/>
  </si>
  <si>
    <t>金融機関名</t>
    <rPh sb="0" eb="5">
      <t>キンユウキカンメイ</t>
    </rPh>
    <phoneticPr fontId="1"/>
  </si>
  <si>
    <t>金融機関コード</t>
    <rPh sb="0" eb="2">
      <t>キンユウ</t>
    </rPh>
    <rPh sb="2" eb="4">
      <t>キカン</t>
    </rPh>
    <phoneticPr fontId="1"/>
  </si>
  <si>
    <r>
      <t xml:space="preserve">支店名
</t>
    </r>
    <r>
      <rPr>
        <sz val="11"/>
        <color theme="1"/>
        <rFont val="Meiryo UI"/>
        <family val="3"/>
        <charset val="128"/>
      </rPr>
      <t>（ゆうちょ銀行は店名）</t>
    </r>
    <rPh sb="0" eb="3">
      <t>シテンメイ</t>
    </rPh>
    <rPh sb="9" eb="11">
      <t>ギンコウ</t>
    </rPh>
    <rPh sb="12" eb="14">
      <t>テンメイ</t>
    </rPh>
    <phoneticPr fontId="1"/>
  </si>
  <si>
    <t>古町</t>
    <rPh sb="0" eb="2">
      <t>フルマチ</t>
    </rPh>
    <phoneticPr fontId="1"/>
  </si>
  <si>
    <t>支店</t>
    <rPh sb="0" eb="2">
      <t>シテン</t>
    </rPh>
    <phoneticPr fontId="1"/>
  </si>
  <si>
    <r>
      <t xml:space="preserve">支店コード
</t>
    </r>
    <r>
      <rPr>
        <sz val="11"/>
        <color theme="1"/>
        <rFont val="Meiryo UI"/>
        <family val="3"/>
        <charset val="128"/>
      </rPr>
      <t>（ゆうちょ銀行は店番）</t>
    </r>
    <rPh sb="0" eb="2">
      <t>シテン</t>
    </rPh>
    <rPh sb="15" eb="16">
      <t>バン</t>
    </rPh>
    <phoneticPr fontId="1"/>
  </si>
  <si>
    <r>
      <t xml:space="preserve">口座種別
</t>
    </r>
    <r>
      <rPr>
        <sz val="11"/>
        <color theme="1"/>
        <rFont val="Meiryo UI"/>
        <family val="3"/>
        <charset val="128"/>
      </rPr>
      <t>（プルダウンから選択）</t>
    </r>
    <rPh sb="0" eb="4">
      <t>コウザシュベツ</t>
    </rPh>
    <rPh sb="13" eb="15">
      <t>センタク</t>
    </rPh>
    <phoneticPr fontId="1"/>
  </si>
  <si>
    <t>普通</t>
  </si>
  <si>
    <r>
      <rPr>
        <sz val="14"/>
        <color theme="1"/>
        <rFont val="Meiryo UI"/>
        <family val="3"/>
        <charset val="128"/>
      </rPr>
      <t>口座番号</t>
    </r>
    <r>
      <rPr>
        <sz val="12"/>
        <color theme="1"/>
        <rFont val="Meiryo UI"/>
        <family val="3"/>
        <charset val="128"/>
      </rPr>
      <t xml:space="preserve">
</t>
    </r>
    <r>
      <rPr>
        <sz val="11"/>
        <color theme="1"/>
        <rFont val="Meiryo UI"/>
        <family val="3"/>
        <charset val="128"/>
      </rPr>
      <t>（右詰め）</t>
    </r>
    <rPh sb="0" eb="4">
      <t>コウザバンゴウ</t>
    </rPh>
    <rPh sb="6" eb="8">
      <t>ミギヅ</t>
    </rPh>
    <phoneticPr fontId="1"/>
  </si>
  <si>
    <t>口座名義</t>
    <rPh sb="0" eb="4">
      <t>コウザメイギ</t>
    </rPh>
    <phoneticPr fontId="1"/>
  </si>
  <si>
    <t>フリガナ</t>
    <phoneticPr fontId="1"/>
  </si>
  <si>
    <t>漢字</t>
    <rPh sb="0" eb="2">
      <t>カンジ</t>
    </rPh>
    <phoneticPr fontId="1"/>
  </si>
  <si>
    <t>本店</t>
    <rPh sb="0" eb="2">
      <t>ホンテン</t>
    </rPh>
    <phoneticPr fontId="1"/>
  </si>
  <si>
    <t>【別紙1－1】                                令和８年度　年間活動計画</t>
    <rPh sb="1" eb="3">
      <t>ベッシ</t>
    </rPh>
    <rPh sb="39" eb="41">
      <t>レイワ</t>
    </rPh>
    <rPh sb="42" eb="44">
      <t>ネンド</t>
    </rPh>
    <rPh sb="45" eb="47">
      <t>ネンカン</t>
    </rPh>
    <rPh sb="47" eb="49">
      <t>カツドウ</t>
    </rPh>
    <rPh sb="49" eb="51">
      <t>ケイカク</t>
    </rPh>
    <phoneticPr fontId="1"/>
  </si>
  <si>
    <t>※申請された月からの予定日数を記載してください</t>
    <rPh sb="1" eb="3">
      <t>シンセイ</t>
    </rPh>
    <rPh sb="6" eb="7">
      <t>ツキ</t>
    </rPh>
    <rPh sb="10" eb="12">
      <t>ヨテイ</t>
    </rPh>
    <rPh sb="12" eb="14">
      <t>ニッスウ</t>
    </rPh>
    <rPh sb="15" eb="17">
      <t>キサイ</t>
    </rPh>
    <phoneticPr fontId="1"/>
  </si>
  <si>
    <t>※申請月を選んだ後に0を入力の文字が出た場合、活動日数に0を入力してください</t>
    <rPh sb="1" eb="3">
      <t>シンセイ</t>
    </rPh>
    <rPh sb="3" eb="4">
      <t>ツキ</t>
    </rPh>
    <rPh sb="5" eb="6">
      <t>エラ</t>
    </rPh>
    <rPh sb="8" eb="9">
      <t>アト</t>
    </rPh>
    <rPh sb="12" eb="14">
      <t>ニュウリョク</t>
    </rPh>
    <rPh sb="15" eb="17">
      <t>モジ</t>
    </rPh>
    <rPh sb="18" eb="19">
      <t>デ</t>
    </rPh>
    <rPh sb="20" eb="22">
      <t>バアイ</t>
    </rPh>
    <rPh sb="23" eb="25">
      <t>カツドウ</t>
    </rPh>
    <rPh sb="25" eb="27">
      <t>ニッスウ</t>
    </rPh>
    <rPh sb="30" eb="32">
      <t>ニュウリョク</t>
    </rPh>
    <phoneticPr fontId="1"/>
  </si>
  <si>
    <t>※研修受講料は団体が指導者に実際に支払う金額を記載してください。その額の2分の1が申請額です。ただし、補助上限額は5,000円です。</t>
    <rPh sb="1" eb="3">
      <t>ケンシュウ</t>
    </rPh>
    <rPh sb="3" eb="6">
      <t>ジュコウリョウ</t>
    </rPh>
    <rPh sb="7" eb="9">
      <t>ダンタイ</t>
    </rPh>
    <rPh sb="10" eb="13">
      <t>シドウシャ</t>
    </rPh>
    <rPh sb="14" eb="16">
      <t>ジッサイ</t>
    </rPh>
    <rPh sb="17" eb="19">
      <t>シハラ</t>
    </rPh>
    <rPh sb="20" eb="22">
      <t>キンガク</t>
    </rPh>
    <rPh sb="23" eb="25">
      <t>キサイ</t>
    </rPh>
    <rPh sb="34" eb="35">
      <t>ガク</t>
    </rPh>
    <rPh sb="37" eb="38">
      <t>ブン</t>
    </rPh>
    <rPh sb="41" eb="44">
      <t>シンセイガク</t>
    </rPh>
    <rPh sb="51" eb="53">
      <t>ホジョ</t>
    </rPh>
    <rPh sb="53" eb="55">
      <t>ジョウゲン</t>
    </rPh>
    <rPh sb="55" eb="56">
      <t>ガク</t>
    </rPh>
    <rPh sb="62" eb="63">
      <t>エン</t>
    </rPh>
    <phoneticPr fontId="1"/>
  </si>
  <si>
    <t>(研修受講料を申請しない場合は0を入力してください)</t>
    <rPh sb="1" eb="3">
      <t>ケンシュウ</t>
    </rPh>
    <rPh sb="3" eb="6">
      <t>ジュコウリョウ</t>
    </rPh>
    <rPh sb="7" eb="9">
      <t>シンセイ</t>
    </rPh>
    <phoneticPr fontId="1"/>
  </si>
  <si>
    <t>補助金申請額の集計（千円未満切り捨て）</t>
    <rPh sb="0" eb="3">
      <t>ホジョキン</t>
    </rPh>
    <rPh sb="3" eb="6">
      <t>シンセイガク</t>
    </rPh>
    <rPh sb="6" eb="7">
      <t>ジツガク</t>
    </rPh>
    <rPh sb="7" eb="9">
      <t>シュウケイ</t>
    </rPh>
    <rPh sb="10" eb="12">
      <t>センエン</t>
    </rPh>
    <rPh sb="12" eb="14">
      <t>ミマン</t>
    </rPh>
    <rPh sb="14" eb="15">
      <t>キ</t>
    </rPh>
    <rPh sb="16" eb="17">
      <t>ス</t>
    </rPh>
    <phoneticPr fontId="1"/>
  </si>
  <si>
    <t>【別紙1－2】                    　       令和８年度　消耗品購入計画</t>
    <rPh sb="1" eb="3">
      <t>ベッシ</t>
    </rPh>
    <rPh sb="41" eb="43">
      <t>ショウモウ</t>
    </rPh>
    <rPh sb="43" eb="44">
      <t>ヒン</t>
    </rPh>
    <rPh sb="44" eb="46">
      <t>コウニュウ</t>
    </rPh>
    <rPh sb="46" eb="48">
      <t>ケイカク</t>
    </rPh>
    <phoneticPr fontId="1"/>
  </si>
  <si>
    <t>　以下の消耗品は、１品30,000円未満（税込）、かつ、地域クラブの共用の物品であり、</t>
    <rPh sb="1" eb="3">
      <t>イカ</t>
    </rPh>
    <rPh sb="4" eb="7">
      <t>ショウモウヒン</t>
    </rPh>
    <rPh sb="21" eb="23">
      <t>ゼイコ</t>
    </rPh>
    <rPh sb="28" eb="30">
      <t>チイキ</t>
    </rPh>
    <rPh sb="34" eb="36">
      <t>キョウヨウ</t>
    </rPh>
    <rPh sb="37" eb="39">
      <t>ブッピン</t>
    </rPh>
    <phoneticPr fontId="1"/>
  </si>
  <si>
    <t>個数</t>
    <rPh sb="0" eb="2">
      <t>コスウ</t>
    </rPh>
    <phoneticPr fontId="1"/>
  </si>
  <si>
    <r>
      <t xml:space="preserve">単価
</t>
    </r>
    <r>
      <rPr>
        <sz val="14"/>
        <color theme="1"/>
        <rFont val="游ゴシック"/>
        <family val="3"/>
        <charset val="128"/>
        <scheme val="minor"/>
      </rPr>
      <t>(30,000円未満)</t>
    </r>
    <rPh sb="0" eb="2">
      <t>タンカ</t>
    </rPh>
    <rPh sb="10" eb="11">
      <t>エン</t>
    </rPh>
    <rPh sb="11" eb="13">
      <t>ミマン</t>
    </rPh>
    <phoneticPr fontId="1"/>
  </si>
  <si>
    <t>金額
(支払予定額)</t>
    <rPh sb="0" eb="2">
      <t>キンガク</t>
    </rPh>
    <rPh sb="4" eb="6">
      <t>シハラ</t>
    </rPh>
    <rPh sb="6" eb="8">
      <t>ヨテイ</t>
    </rPh>
    <rPh sb="8" eb="9">
      <t>ガク</t>
    </rPh>
    <phoneticPr fontId="1"/>
  </si>
  <si>
    <t>交付申請額</t>
    <rPh sb="0" eb="2">
      <t>コウフ</t>
    </rPh>
    <rPh sb="2" eb="4">
      <t>シンセイ</t>
    </rPh>
    <rPh sb="4" eb="5">
      <t>ガク</t>
    </rPh>
    <phoneticPr fontId="1"/>
  </si>
  <si>
    <t>プリンタ　インクカートリッジ</t>
    <phoneticPr fontId="1"/>
  </si>
  <si>
    <t>　1　申請月の前月以前に購入したものは補助対象外です。</t>
    <rPh sb="3" eb="5">
      <t>シンセイ</t>
    </rPh>
    <rPh sb="5" eb="6">
      <t>ツキ</t>
    </rPh>
    <rPh sb="7" eb="9">
      <t>ゼンゲツ</t>
    </rPh>
    <rPh sb="9" eb="11">
      <t>イゼン</t>
    </rPh>
    <rPh sb="12" eb="14">
      <t>コウニュウ</t>
    </rPh>
    <rPh sb="19" eb="21">
      <t>ホジョ</t>
    </rPh>
    <rPh sb="21" eb="23">
      <t>タイショウ</t>
    </rPh>
    <rPh sb="23" eb="24">
      <t>ガイ</t>
    </rPh>
    <phoneticPr fontId="1"/>
  </si>
  <si>
    <t>補助金交付申請額</t>
    <rPh sb="0" eb="3">
      <t>ホジョキン</t>
    </rPh>
    <rPh sb="3" eb="5">
      <t>コウフ</t>
    </rPh>
    <rPh sb="5" eb="7">
      <t>シンセイ</t>
    </rPh>
    <rPh sb="7" eb="8">
      <t>ガク</t>
    </rPh>
    <phoneticPr fontId="1"/>
  </si>
  <si>
    <t>※補助金交付申請額は千円未満を切捨てた金額です</t>
    <rPh sb="1" eb="4">
      <t>ホジョキン</t>
    </rPh>
    <rPh sb="4" eb="6">
      <t>コウフ</t>
    </rPh>
    <rPh sb="6" eb="8">
      <t>シンセイ</t>
    </rPh>
    <rPh sb="8" eb="9">
      <t>ガク</t>
    </rPh>
    <rPh sb="10" eb="12">
      <t>センエン</t>
    </rPh>
    <rPh sb="12" eb="14">
      <t>ミマン</t>
    </rPh>
    <rPh sb="15" eb="17">
      <t>キリス</t>
    </rPh>
    <rPh sb="19" eb="21">
      <t>キンガク</t>
    </rPh>
    <phoneticPr fontId="1"/>
  </si>
  <si>
    <t>※補助上限額は、100,000円です</t>
    <rPh sb="1" eb="3">
      <t>ホジョ</t>
    </rPh>
    <rPh sb="3" eb="5">
      <t>ジョウゲン</t>
    </rPh>
    <rPh sb="5" eb="6">
      <t>ガク</t>
    </rPh>
    <rPh sb="15" eb="16">
      <t>エン</t>
    </rPh>
    <phoneticPr fontId="1"/>
  </si>
  <si>
    <t>10月</t>
    <rPh sb="2" eb="3">
      <t>ガツ</t>
    </rPh>
    <phoneticPr fontId="1"/>
  </si>
  <si>
    <t>11月</t>
    <rPh sb="2" eb="3">
      <t>ガツ</t>
    </rPh>
    <phoneticPr fontId="1"/>
  </si>
  <si>
    <t>12月</t>
    <rPh sb="2" eb="3">
      <t>ガツ</t>
    </rPh>
    <phoneticPr fontId="1"/>
  </si>
  <si>
    <t>チーム購入ユニフォーム</t>
    <rPh sb="3" eb="5">
      <t>コウニュウ</t>
    </rPh>
    <phoneticPr fontId="1"/>
  </si>
  <si>
    <t>ニイガタクラブ</t>
    <phoneticPr fontId="1"/>
  </si>
  <si>
    <t>令和８年度　概算払事業費収支計画書</t>
    <rPh sb="6" eb="8">
      <t>ガイサン</t>
    </rPh>
    <rPh sb="8" eb="9">
      <t>バラ</t>
    </rPh>
    <rPh sb="9" eb="12">
      <t>ジギョウヒ</t>
    </rPh>
    <rPh sb="12" eb="14">
      <t>シュウシ</t>
    </rPh>
    <rPh sb="14" eb="16">
      <t>ケイカク</t>
    </rPh>
    <rPh sb="16" eb="17">
      <t>ショ</t>
    </rPh>
    <phoneticPr fontId="22"/>
  </si>
  <si>
    <t>★水色のセルに入力してください 　</t>
    <rPh sb="1" eb="3">
      <t>ミズイロ</t>
    </rPh>
    <rPh sb="7" eb="9">
      <t>ニュウリョク</t>
    </rPh>
    <phoneticPr fontId="1"/>
  </si>
  <si>
    <t>令和８年度　収支予算</t>
    <rPh sb="6" eb="8">
      <t>シュウシ</t>
    </rPh>
    <rPh sb="8" eb="10">
      <t>ヨサン</t>
    </rPh>
    <phoneticPr fontId="1"/>
  </si>
  <si>
    <t>申請した口座は団体専用口座で個人の入出金をするものではありません</t>
    <rPh sb="0" eb="2">
      <t>シンセイ</t>
    </rPh>
    <rPh sb="4" eb="6">
      <t>コウザ</t>
    </rPh>
    <phoneticPr fontId="1"/>
  </si>
  <si>
    <t>★緑色のセルに入力してください</t>
    <rPh sb="1" eb="3">
      <t>ミドリイロ</t>
    </rPh>
    <rPh sb="7" eb="9">
      <t>ニュウリョク</t>
    </rPh>
    <phoneticPr fontId="1"/>
  </si>
  <si>
    <t>【注意事項】</t>
    <rPh sb="1" eb="3">
      <t>チュウイ</t>
    </rPh>
    <rPh sb="3" eb="5">
      <t>ジコウ</t>
    </rPh>
    <phoneticPr fontId="1"/>
  </si>
  <si>
    <t>委任状兼口座振替申込書</t>
  </si>
  <si>
    <t>委　任　者</t>
  </si>
  <si>
    <t>住所（郵便番号）</t>
  </si>
  <si>
    <t>　　（住所）</t>
  </si>
  <si>
    <t>氏名（団体名）</t>
  </si>
  <si>
    <t>　　（代表者名）代表</t>
  </si>
  <si>
    <t>受　任　者</t>
  </si>
  <si>
    <t>　　（役職）</t>
  </si>
  <si>
    <t>金融機関名</t>
  </si>
  <si>
    <t>預金種別</t>
  </si>
  <si>
    <t>　口座名義</t>
  </si>
  <si>
    <t>新潟市長　様</t>
  </si>
  <si>
    <t>委　　任　　状</t>
    <phoneticPr fontId="1"/>
  </si>
  <si>
    <t>委任事項</t>
    <phoneticPr fontId="1"/>
  </si>
  <si>
    <t>口座振替申込書</t>
    <phoneticPr fontId="1"/>
  </si>
  <si>
    <t>銀行</t>
    <rPh sb="0" eb="2">
      <t>ギンコウ</t>
    </rPh>
    <phoneticPr fontId="1"/>
  </si>
  <si>
    <t>口座番号</t>
    <rPh sb="0" eb="2">
      <t>コウザ</t>
    </rPh>
    <rPh sb="2" eb="4">
      <t>バンゴウ</t>
    </rPh>
    <phoneticPr fontId="1"/>
  </si>
  <si>
    <t>　令和８年度新潟市中学生のための地域クラブ活動補助金(概算払)の債権受領に関する権限の一切を委任します。</t>
    <rPh sb="32" eb="34">
      <t>サイケン</t>
    </rPh>
    <rPh sb="34" eb="36">
      <t>ジュリョウ</t>
    </rPh>
    <phoneticPr fontId="1"/>
  </si>
  <si>
    <t>当座</t>
    <rPh sb="0" eb="2">
      <t>トウザ</t>
    </rPh>
    <phoneticPr fontId="1"/>
  </si>
  <si>
    <t xml:space="preserve">       (氏名)</t>
    <rPh sb="8" eb="10">
      <t>シメイ</t>
    </rPh>
    <phoneticPr fontId="1"/>
  </si>
  <si>
    <t>〒</t>
    <phoneticPr fontId="1"/>
  </si>
  <si>
    <t>〒951-8550</t>
    <phoneticPr fontId="1"/>
  </si>
  <si>
    <t>新潟市中央区学校町通一番町602番地1</t>
    <rPh sb="0" eb="2">
      <t>ニイガタ</t>
    </rPh>
    <rPh sb="2" eb="3">
      <t>シ</t>
    </rPh>
    <rPh sb="3" eb="6">
      <t>チュウオウク</t>
    </rPh>
    <rPh sb="6" eb="8">
      <t>ガッコウ</t>
    </rPh>
    <rPh sb="8" eb="9">
      <t>マチ</t>
    </rPh>
    <rPh sb="9" eb="10">
      <t>ドオ</t>
    </rPh>
    <rPh sb="10" eb="12">
      <t>イチバン</t>
    </rPh>
    <rPh sb="12" eb="13">
      <t>マチ</t>
    </rPh>
    <rPh sb="16" eb="18">
      <t>バンチ</t>
    </rPh>
    <phoneticPr fontId="1"/>
  </si>
  <si>
    <t>新潟中学校バスケ部保護者会</t>
    <rPh sb="0" eb="2">
      <t>ニイガタ</t>
    </rPh>
    <rPh sb="2" eb="4">
      <t>チュウガク</t>
    </rPh>
    <rPh sb="4" eb="5">
      <t>コウ</t>
    </rPh>
    <rPh sb="8" eb="9">
      <t>ブ</t>
    </rPh>
    <rPh sb="9" eb="11">
      <t>ホゴ</t>
    </rPh>
    <rPh sb="11" eb="12">
      <t>シャ</t>
    </rPh>
    <rPh sb="12" eb="13">
      <t>カイ</t>
    </rPh>
    <phoneticPr fontId="1"/>
  </si>
  <si>
    <t>会計</t>
    <rPh sb="0" eb="2">
      <t>カイケイ</t>
    </rPh>
    <phoneticPr fontId="1"/>
  </si>
  <si>
    <t>白山　いちか</t>
    <rPh sb="0" eb="2">
      <t>ハクサン</t>
    </rPh>
    <phoneticPr fontId="1"/>
  </si>
  <si>
    <t>新潟中学校バスケ部保護者会　会計　白山　いちか　</t>
    <rPh sb="0" eb="2">
      <t>ニイガタ</t>
    </rPh>
    <rPh sb="2" eb="4">
      <t>チュウガク</t>
    </rPh>
    <rPh sb="4" eb="5">
      <t>コウ</t>
    </rPh>
    <rPh sb="8" eb="9">
      <t>ブ</t>
    </rPh>
    <rPh sb="9" eb="11">
      <t>ホゴ</t>
    </rPh>
    <rPh sb="11" eb="12">
      <t>シャ</t>
    </rPh>
    <rPh sb="12" eb="13">
      <t>カイ</t>
    </rPh>
    <rPh sb="14" eb="16">
      <t>カイケイ</t>
    </rPh>
    <rPh sb="17" eb="19">
      <t>シラヤマ</t>
    </rPh>
    <phoneticPr fontId="1"/>
  </si>
  <si>
    <r>
      <t>★水色のセルに入力してください 　</t>
    </r>
    <r>
      <rPr>
        <b/>
        <sz val="14"/>
        <color rgb="FFFF0000"/>
        <rFont val="游ゴシック"/>
        <family val="3"/>
        <charset val="128"/>
        <scheme val="minor"/>
      </rPr>
      <t>(中間報告の際、9月～11月は実績、12月～2月は予定で記載してください)</t>
    </r>
    <rPh sb="1" eb="3">
      <t>ミズイロ</t>
    </rPh>
    <rPh sb="7" eb="9">
      <t>ニュウリョク</t>
    </rPh>
    <rPh sb="18" eb="20">
      <t>チュウカン</t>
    </rPh>
    <rPh sb="20" eb="22">
      <t>ホウコク</t>
    </rPh>
    <rPh sb="23" eb="24">
      <t>サイ</t>
    </rPh>
    <rPh sb="26" eb="27">
      <t>ガツ</t>
    </rPh>
    <rPh sb="30" eb="31">
      <t>ガツ</t>
    </rPh>
    <rPh sb="32" eb="34">
      <t>ジッセキ</t>
    </rPh>
    <rPh sb="37" eb="38">
      <t>ガツ</t>
    </rPh>
    <rPh sb="40" eb="41">
      <t>ガツ</t>
    </rPh>
    <rPh sb="42" eb="44">
      <t>ヨテイ</t>
    </rPh>
    <rPh sb="45" eb="47">
      <t>キサイ</t>
    </rPh>
    <phoneticPr fontId="1"/>
  </si>
  <si>
    <t>1.クラブ名ではなく、代表者の口座名義の場合、以下の項目を確認し、チェックしてください</t>
    <rPh sb="5" eb="6">
      <t>メイ</t>
    </rPh>
    <rPh sb="11" eb="13">
      <t>ダイヒョウ</t>
    </rPh>
    <rPh sb="13" eb="14">
      <t>シャ</t>
    </rPh>
    <rPh sb="15" eb="17">
      <t>コウザ</t>
    </rPh>
    <rPh sb="17" eb="19">
      <t>メイギ</t>
    </rPh>
    <rPh sb="20" eb="22">
      <t>バアイ</t>
    </rPh>
    <rPh sb="23" eb="25">
      <t>イカ</t>
    </rPh>
    <rPh sb="26" eb="28">
      <t>コウモク</t>
    </rPh>
    <rPh sb="29" eb="31">
      <t>カクニン</t>
    </rPh>
    <phoneticPr fontId="1"/>
  </si>
  <si>
    <t>※申請月からの実働日数(中間報告の時は12月～2月は予定日数)を記載してください</t>
    <rPh sb="1" eb="3">
      <t>シンセイ</t>
    </rPh>
    <rPh sb="3" eb="4">
      <t>ツキ</t>
    </rPh>
    <rPh sb="7" eb="9">
      <t>ジツドウ</t>
    </rPh>
    <rPh sb="9" eb="11">
      <t>ニッスウ</t>
    </rPh>
    <rPh sb="12" eb="14">
      <t>チュウカン</t>
    </rPh>
    <rPh sb="14" eb="16">
      <t>ホウコク</t>
    </rPh>
    <rPh sb="17" eb="18">
      <t>トキ</t>
    </rPh>
    <rPh sb="21" eb="22">
      <t>ガツ</t>
    </rPh>
    <rPh sb="24" eb="25">
      <t>ガツ</t>
    </rPh>
    <rPh sb="26" eb="28">
      <t>ヨテイ</t>
    </rPh>
    <rPh sb="28" eb="30">
      <t>ニッスウ</t>
    </rPh>
    <rPh sb="32" eb="34">
      <t>キサイ</t>
    </rPh>
    <phoneticPr fontId="1"/>
  </si>
  <si>
    <t>2.クラブ名または1のクラブ代表者の口座名義以外の場合、「委任状」に入力してください</t>
    <rPh sb="5" eb="6">
      <t>メイ</t>
    </rPh>
    <rPh sb="14" eb="16">
      <t>ダイヒョウ</t>
    </rPh>
    <rPh sb="16" eb="17">
      <t>シャ</t>
    </rPh>
    <rPh sb="18" eb="20">
      <t>コウザ</t>
    </rPh>
    <rPh sb="20" eb="22">
      <t>メイギ</t>
    </rPh>
    <rPh sb="22" eb="24">
      <t>イガイ</t>
    </rPh>
    <rPh sb="23" eb="24">
      <t>ガイ</t>
    </rPh>
    <rPh sb="25" eb="27">
      <t>バアイ</t>
    </rPh>
    <rPh sb="29" eb="32">
      <t>イニンジョウ</t>
    </rPh>
    <rPh sb="34" eb="36">
      <t>ニュウリョク</t>
    </rPh>
    <phoneticPr fontId="1"/>
  </si>
  <si>
    <t>※(別紙4)収支計画書を作成すると自動で完成するので、
　入力は不要です。</t>
    <rPh sb="2" eb="4">
      <t>ベッシ</t>
    </rPh>
    <rPh sb="6" eb="8">
      <t>シュウシ</t>
    </rPh>
    <rPh sb="8" eb="10">
      <t>ケイカク</t>
    </rPh>
    <rPh sb="10" eb="11">
      <t>ショ</t>
    </rPh>
    <rPh sb="12" eb="14">
      <t>サクセイ</t>
    </rPh>
    <rPh sb="17" eb="19">
      <t>ジドウ</t>
    </rPh>
    <rPh sb="20" eb="22">
      <t>カンセイ</t>
    </rPh>
    <rPh sb="29" eb="31">
      <t>ニュウリョク</t>
    </rPh>
    <rPh sb="32" eb="34">
      <t>フヨウ</t>
    </rPh>
    <phoneticPr fontId="1"/>
  </si>
  <si>
    <t>このシートは申請書を入力すると自動で完成するため、入力不要です。</t>
    <rPh sb="6" eb="8">
      <t>シンセイ</t>
    </rPh>
    <rPh sb="8" eb="9">
      <t>ショ</t>
    </rPh>
    <rPh sb="10" eb="12">
      <t>ニュウリョク</t>
    </rPh>
    <rPh sb="15" eb="17">
      <t>ジドウ</t>
    </rPh>
    <rPh sb="18" eb="20">
      <t>カンセイ</t>
    </rPh>
    <rPh sb="25" eb="27">
      <t>ニュウリョク</t>
    </rPh>
    <rPh sb="27" eb="29">
      <t>フヨウ</t>
    </rPh>
    <phoneticPr fontId="1"/>
  </si>
  <si>
    <r>
      <t xml:space="preserve"> </t>
    </r>
    <r>
      <rPr>
        <sz val="11"/>
        <color theme="1"/>
        <rFont val="游ゴシック"/>
        <family val="3"/>
        <charset val="128"/>
        <scheme val="minor"/>
      </rPr>
      <t>中間報告の際、</t>
    </r>
    <r>
      <rPr>
        <b/>
        <sz val="11"/>
        <color rgb="FFFF0000"/>
        <rFont val="游ゴシック"/>
        <family val="3"/>
        <charset val="128"/>
        <scheme val="minor"/>
      </rPr>
      <t>こちらのシートを一番最初に入力してください。</t>
    </r>
    <r>
      <rPr>
        <b/>
        <sz val="11"/>
        <color theme="1"/>
        <rFont val="游ゴシック"/>
        <family val="3"/>
        <charset val="128"/>
        <scheme val="minor"/>
      </rPr>
      <t xml:space="preserve">
その後は別紙1-1,1-2,別紙4,チェックシート(中間)の順で黄色いタブのシートを全て作成してください。</t>
    </r>
    <rPh sb="1" eb="3">
      <t>チュウカン</t>
    </rPh>
    <rPh sb="3" eb="5">
      <t>ホウコク</t>
    </rPh>
    <rPh sb="6" eb="7">
      <t>サイ</t>
    </rPh>
    <rPh sb="16" eb="18">
      <t>イチバン</t>
    </rPh>
    <rPh sb="18" eb="20">
      <t>サイショ</t>
    </rPh>
    <rPh sb="21" eb="23">
      <t>ニュウリョク</t>
    </rPh>
    <rPh sb="33" eb="34">
      <t>ゴ</t>
    </rPh>
    <rPh sb="35" eb="37">
      <t>ベッシ</t>
    </rPh>
    <rPh sb="45" eb="47">
      <t>ベッシ</t>
    </rPh>
    <rPh sb="57" eb="59">
      <t>チュウカン</t>
    </rPh>
    <rPh sb="61" eb="62">
      <t>ジュン</t>
    </rPh>
    <rPh sb="63" eb="65">
      <t>キイロ</t>
    </rPh>
    <rPh sb="73" eb="74">
      <t>スベ</t>
    </rPh>
    <rPh sb="75" eb="77">
      <t>サクセイ</t>
    </rPh>
    <phoneticPr fontId="1"/>
  </si>
  <si>
    <t>いずれにも該当する者であることを誓約します。また、活動に関する新潟市の調査依頼に協力します。</t>
    <rPh sb="5" eb="7">
      <t>ガイトウ</t>
    </rPh>
    <rPh sb="9" eb="10">
      <t>モノ</t>
    </rPh>
    <rPh sb="16" eb="18">
      <t>セイヤク</t>
    </rPh>
    <rPh sb="25" eb="27">
      <t>カツドウ</t>
    </rPh>
    <rPh sb="28" eb="29">
      <t>カン</t>
    </rPh>
    <rPh sb="31" eb="33">
      <t>ニイガタ</t>
    </rPh>
    <rPh sb="33" eb="34">
      <t>シ</t>
    </rPh>
    <rPh sb="35" eb="37">
      <t>チョウサ</t>
    </rPh>
    <rPh sb="37" eb="39">
      <t>イライ</t>
    </rPh>
    <rPh sb="40" eb="42">
      <t>キョウリョク</t>
    </rPh>
    <phoneticPr fontId="1"/>
  </si>
  <si>
    <t>　申請者は、「新潟市中学生のための地域クラブ活動支援事業補助金交付要綱」を遵守するとともに、同要綱第2条各号の</t>
    <rPh sb="1" eb="3">
      <t>シンセイ</t>
    </rPh>
    <rPh sb="3" eb="4">
      <t>シャ</t>
    </rPh>
    <rPh sb="7" eb="9">
      <t>ニイガタ</t>
    </rPh>
    <rPh sb="9" eb="10">
      <t>シ</t>
    </rPh>
    <rPh sb="10" eb="13">
      <t>チュウガクセイ</t>
    </rPh>
    <rPh sb="17" eb="19">
      <t>チイキ</t>
    </rPh>
    <rPh sb="22" eb="24">
      <t>カツドウ</t>
    </rPh>
    <rPh sb="24" eb="26">
      <t>シエン</t>
    </rPh>
    <rPh sb="26" eb="28">
      <t>ジギョウ</t>
    </rPh>
    <rPh sb="28" eb="31">
      <t>ホジョキン</t>
    </rPh>
    <rPh sb="31" eb="33">
      <t>コウフ</t>
    </rPh>
    <rPh sb="33" eb="35">
      <t>ヨウコウ</t>
    </rPh>
    <rPh sb="37" eb="39">
      <t>ジュンシュ</t>
    </rPh>
    <phoneticPr fontId="1"/>
  </si>
  <si>
    <t>日付けで申請しました中学生のための地域クラブ活動支援事業補助について、</t>
    <rPh sb="0" eb="1">
      <t>ニチ</t>
    </rPh>
    <rPh sb="1" eb="2">
      <t>ヅ</t>
    </rPh>
    <rPh sb="4" eb="6">
      <t>シンセイ</t>
    </rPh>
    <rPh sb="10" eb="12">
      <t>チュウガク</t>
    </rPh>
    <rPh sb="12" eb="13">
      <t>ナマ</t>
    </rPh>
    <rPh sb="17" eb="19">
      <t>チイキ</t>
    </rPh>
    <rPh sb="22" eb="24">
      <t>カツドウ</t>
    </rPh>
    <rPh sb="24" eb="26">
      <t>シエン</t>
    </rPh>
    <rPh sb="26" eb="28">
      <t>ジギョウ</t>
    </rPh>
    <rPh sb="28" eb="30">
      <t>ホジョ</t>
    </rPh>
    <phoneticPr fontId="1"/>
  </si>
  <si>
    <t>下記により概算払いを依頼します。</t>
    <rPh sb="14" eb="15">
      <t>ハライライ</t>
    </rPh>
    <phoneticPr fontId="1"/>
  </si>
  <si>
    <r>
      <t xml:space="preserve"> 申請</t>
    </r>
    <r>
      <rPr>
        <sz val="11"/>
        <color theme="1"/>
        <rFont val="游ゴシック"/>
        <family val="3"/>
        <charset val="128"/>
        <scheme val="minor"/>
      </rPr>
      <t>の際、</t>
    </r>
    <r>
      <rPr>
        <b/>
        <sz val="11"/>
        <color rgb="FFFF0000"/>
        <rFont val="游ゴシック"/>
        <family val="3"/>
        <charset val="128"/>
        <scheme val="minor"/>
      </rPr>
      <t>こちらのシートを一番最初に入力してください。</t>
    </r>
    <r>
      <rPr>
        <b/>
        <sz val="11"/>
        <color theme="1"/>
        <rFont val="游ゴシック"/>
        <family val="3"/>
        <charset val="128"/>
        <scheme val="minor"/>
      </rPr>
      <t>その後は概算払いから申請チェックまで順番に水色のタグのシートのみを作成してください。</t>
    </r>
    <rPh sb="1" eb="3">
      <t>シンセイ</t>
    </rPh>
    <rPh sb="4" eb="5">
      <t>サイ</t>
    </rPh>
    <rPh sb="14" eb="16">
      <t>イチバン</t>
    </rPh>
    <rPh sb="16" eb="18">
      <t>サイショ</t>
    </rPh>
    <rPh sb="19" eb="21">
      <t>ニュウリョク</t>
    </rPh>
    <rPh sb="30" eb="31">
      <t>ゴ</t>
    </rPh>
    <rPh sb="32" eb="34">
      <t>ガイサン</t>
    </rPh>
    <rPh sb="34" eb="35">
      <t>バラ</t>
    </rPh>
    <rPh sb="38" eb="40">
      <t>シンセイ</t>
    </rPh>
    <rPh sb="46" eb="48">
      <t>ジュンバン</t>
    </rPh>
    <rPh sb="49" eb="51">
      <t>ミズイロ</t>
    </rPh>
    <rPh sb="61" eb="63">
      <t>サクセイ</t>
    </rPh>
    <phoneticPr fontId="1"/>
  </si>
  <si>
    <t>申請用</t>
    <rPh sb="0" eb="2">
      <t>シンセイ</t>
    </rPh>
    <rPh sb="2" eb="3">
      <t>ヨウ</t>
    </rPh>
    <phoneticPr fontId="1"/>
  </si>
  <si>
    <t xml:space="preserve">申請書 </t>
    <rPh sb="0" eb="3">
      <t>シンセイショ</t>
    </rPh>
    <phoneticPr fontId="1"/>
  </si>
  <si>
    <t>研修受講料を入力したか　(補助金申請をする場合のみ)</t>
    <rPh sb="0" eb="2">
      <t>ケンシュウ</t>
    </rPh>
    <rPh sb="2" eb="5">
      <t>ジュコウリョウ</t>
    </rPh>
    <rPh sb="6" eb="8">
      <t>ニュウリョク</t>
    </rPh>
    <rPh sb="13" eb="16">
      <t>ホジョキン</t>
    </rPh>
    <rPh sb="16" eb="18">
      <t>シンセイ</t>
    </rPh>
    <rPh sb="21" eb="23">
      <t>バアイ</t>
    </rPh>
    <phoneticPr fontId="1"/>
  </si>
  <si>
    <t>黄色のセルを、全てもれなく入力したか</t>
    <rPh sb="0" eb="2">
      <t>キイロ</t>
    </rPh>
    <rPh sb="7" eb="8">
      <t>スベ</t>
    </rPh>
    <rPh sb="13" eb="15">
      <t>ニュウリョク</t>
    </rPh>
    <phoneticPr fontId="1"/>
  </si>
  <si>
    <t>別紙2　口座情報</t>
    <rPh sb="0" eb="2">
      <t>ベッシ</t>
    </rPh>
    <rPh sb="4" eb="6">
      <t>コウザ</t>
    </rPh>
    <rPh sb="6" eb="8">
      <t>ジョウホウ</t>
    </rPh>
    <phoneticPr fontId="1"/>
  </si>
  <si>
    <t>代表者名義の口座の場合、注意事項1の欄にチェックをつけたか</t>
    <rPh sb="0" eb="2">
      <t>ダイヒョウ</t>
    </rPh>
    <rPh sb="2" eb="3">
      <t>シャ</t>
    </rPh>
    <rPh sb="3" eb="5">
      <t>メイギ</t>
    </rPh>
    <rPh sb="6" eb="8">
      <t>コウザ</t>
    </rPh>
    <rPh sb="9" eb="11">
      <t>バアイ</t>
    </rPh>
    <rPh sb="12" eb="14">
      <t>チュウイ</t>
    </rPh>
    <rPh sb="14" eb="16">
      <t>ジコウ</t>
    </rPh>
    <rPh sb="18" eb="19">
      <t>ラン</t>
    </rPh>
    <phoneticPr fontId="1"/>
  </si>
  <si>
    <t>クラブ名またはクラブ代表者の口座名義以外の場合、「委任状」に入力したか</t>
    <phoneticPr fontId="1"/>
  </si>
  <si>
    <t>★黄緑のセルに入力してください</t>
    <rPh sb="1" eb="3">
      <t>キミドリ</t>
    </rPh>
    <rPh sb="7" eb="9">
      <t>ニュウリョク</t>
    </rPh>
    <phoneticPr fontId="1"/>
  </si>
  <si>
    <t>委任状</t>
    <rPh sb="0" eb="3">
      <t>イニンジョウ</t>
    </rPh>
    <phoneticPr fontId="1"/>
  </si>
  <si>
    <t>にいがた●●●</t>
    <phoneticPr fontId="1"/>
  </si>
  <si>
    <r>
      <t xml:space="preserve">添付書類の「構成員の名簿」は作成済みか　
</t>
    </r>
    <r>
      <rPr>
        <sz val="14"/>
        <color rgb="FFFF0000"/>
        <rFont val="Meiryo UI"/>
        <family val="3"/>
        <charset val="128"/>
      </rPr>
      <t>★(申請の際、同時に送ること)</t>
    </r>
    <rPh sb="0" eb="2">
      <t>テンプ</t>
    </rPh>
    <rPh sb="2" eb="4">
      <t>ショルイ</t>
    </rPh>
    <rPh sb="6" eb="9">
      <t>コウセイイン</t>
    </rPh>
    <rPh sb="10" eb="12">
      <t>メイボ</t>
    </rPh>
    <rPh sb="14" eb="16">
      <t>サクセイ</t>
    </rPh>
    <rPh sb="16" eb="17">
      <t>ズ</t>
    </rPh>
    <rPh sb="23" eb="25">
      <t>シンセイ</t>
    </rPh>
    <rPh sb="26" eb="27">
      <t>サイ</t>
    </rPh>
    <rPh sb="28" eb="30">
      <t>ドウジ</t>
    </rPh>
    <rPh sb="31" eb="32">
      <t>オク</t>
    </rPh>
    <phoneticPr fontId="1"/>
  </si>
  <si>
    <r>
      <t xml:space="preserve">名簿には生徒の氏名と在籍する中学校名の記載があるか　
</t>
    </r>
    <r>
      <rPr>
        <sz val="14"/>
        <color rgb="FFFF0000"/>
        <rFont val="Meiryo UI"/>
        <family val="3"/>
        <charset val="128"/>
      </rPr>
      <t>★(新潟市内の中学生の在籍が必須)</t>
    </r>
    <rPh sb="0" eb="2">
      <t>メイボ</t>
    </rPh>
    <rPh sb="4" eb="6">
      <t>セイト</t>
    </rPh>
    <rPh sb="7" eb="9">
      <t>シメイ</t>
    </rPh>
    <rPh sb="10" eb="12">
      <t>ザイセキ</t>
    </rPh>
    <rPh sb="14" eb="18">
      <t>チュウガッコウメイ</t>
    </rPh>
    <rPh sb="19" eb="21">
      <t>キサイ</t>
    </rPh>
    <rPh sb="29" eb="33">
      <t>ニイガタシナイ</t>
    </rPh>
    <rPh sb="34" eb="37">
      <t>チュウガクセイ</t>
    </rPh>
    <rPh sb="38" eb="40">
      <t>ザイセキ</t>
    </rPh>
    <rPh sb="41" eb="43">
      <t>ヒッス</t>
    </rPh>
    <phoneticPr fontId="1"/>
  </si>
  <si>
    <r>
      <t xml:space="preserve">納税証明が必要な場合、添付したか
</t>
    </r>
    <r>
      <rPr>
        <sz val="14"/>
        <color rgb="FFFF0000"/>
        <rFont val="Meiryo UI"/>
        <family val="3"/>
        <charset val="128"/>
      </rPr>
      <t>★(団体として課税されている場合のみ、指導者個人のものは不要)</t>
    </r>
    <rPh sb="0" eb="2">
      <t>ノウゼイ</t>
    </rPh>
    <rPh sb="2" eb="4">
      <t>ショウメイ</t>
    </rPh>
    <rPh sb="5" eb="7">
      <t>ヒツヨウ</t>
    </rPh>
    <rPh sb="8" eb="10">
      <t>バアイ</t>
    </rPh>
    <rPh sb="11" eb="13">
      <t>テンプ</t>
    </rPh>
    <phoneticPr fontId="1"/>
  </si>
  <si>
    <r>
      <t xml:space="preserve">活動曜日と時間は合わせて週11時間以内か　
</t>
    </r>
    <r>
      <rPr>
        <sz val="14"/>
        <color rgb="FFFF0000"/>
        <rFont val="Meiryo UI"/>
        <family val="3"/>
        <charset val="128"/>
      </rPr>
      <t>★(平日2H以内、休日3H以内、週に2日以上の休養日を設ける)</t>
    </r>
    <rPh sb="0" eb="2">
      <t>カツドウ</t>
    </rPh>
    <rPh sb="2" eb="4">
      <t>ヨウビ</t>
    </rPh>
    <rPh sb="5" eb="7">
      <t>ジカン</t>
    </rPh>
    <rPh sb="8" eb="9">
      <t>ア</t>
    </rPh>
    <rPh sb="12" eb="13">
      <t>シュウ</t>
    </rPh>
    <rPh sb="15" eb="17">
      <t>ジカン</t>
    </rPh>
    <rPh sb="17" eb="19">
      <t>イナイ</t>
    </rPh>
    <rPh sb="24" eb="26">
      <t>ヘイジツ</t>
    </rPh>
    <rPh sb="28" eb="30">
      <t>イナイ</t>
    </rPh>
    <rPh sb="31" eb="33">
      <t>キュウジツ</t>
    </rPh>
    <rPh sb="35" eb="37">
      <t>イナイ</t>
    </rPh>
    <rPh sb="38" eb="39">
      <t>シュウ</t>
    </rPh>
    <rPh sb="41" eb="42">
      <t>ニチ</t>
    </rPh>
    <rPh sb="42" eb="44">
      <t>イジョウ</t>
    </rPh>
    <rPh sb="45" eb="48">
      <t>キュウヨウビ</t>
    </rPh>
    <rPh sb="49" eb="50">
      <t>モウ</t>
    </rPh>
    <phoneticPr fontId="1"/>
  </si>
  <si>
    <t>緑色のセルを、全てもれなく入力したか</t>
    <rPh sb="0" eb="2">
      <t>ミドリイロ</t>
    </rPh>
    <rPh sb="1" eb="2">
      <t>イロ</t>
    </rPh>
    <rPh sb="7" eb="8">
      <t>スベ</t>
    </rPh>
    <rPh sb="13" eb="15">
      <t>ニュウリョク</t>
    </rPh>
    <phoneticPr fontId="1"/>
  </si>
  <si>
    <r>
      <t xml:space="preserve">緑色のセルを、全てもれなく入力したか
</t>
    </r>
    <r>
      <rPr>
        <sz val="14"/>
        <color rgb="FFFF0000"/>
        <rFont val="Meiryo UI"/>
        <family val="3"/>
        <charset val="128"/>
      </rPr>
      <t>(★クラブ名またはクラブ代表者の口座名義以外の場合のみ)</t>
    </r>
    <rPh sb="0" eb="2">
      <t>ミドリイロ</t>
    </rPh>
    <rPh sb="1" eb="2">
      <t>イロ</t>
    </rPh>
    <rPh sb="7" eb="8">
      <t>スベ</t>
    </rPh>
    <rPh sb="13" eb="15">
      <t>ニュウリョク</t>
    </rPh>
    <rPh sb="24" eb="25">
      <t>メイ</t>
    </rPh>
    <rPh sb="31" eb="34">
      <t>ダイヒョウシャ</t>
    </rPh>
    <rPh sb="35" eb="37">
      <t>コウザ</t>
    </rPh>
    <rPh sb="37" eb="39">
      <t>メイギ</t>
    </rPh>
    <rPh sb="39" eb="41">
      <t>イガイ</t>
    </rPh>
    <rPh sb="42" eb="44">
      <t>バアイ</t>
    </rPh>
    <phoneticPr fontId="1"/>
  </si>
  <si>
    <t>　2　交付申請額に１円未満の端数がある場合、切り捨てた金額です。</t>
    <phoneticPr fontId="1"/>
  </si>
  <si>
    <r>
      <t xml:space="preserve">補助対象外の品名がないか
</t>
    </r>
    <r>
      <rPr>
        <sz val="14"/>
        <color rgb="FFFF0000"/>
        <rFont val="Meiryo UI"/>
        <family val="3"/>
        <charset val="128"/>
      </rPr>
      <t>(対象外：一品3万円以上の物品、団体で共有以外の物品、物品の送料、飲食物、チラシの印刷、デザイン料、用具・楽器の修理、  著作権料や試合の登録料、バスの借り上げ料など)</t>
    </r>
    <rPh sb="0" eb="2">
      <t>ホジョ</t>
    </rPh>
    <rPh sb="2" eb="4">
      <t>タイショウ</t>
    </rPh>
    <rPh sb="4" eb="5">
      <t>ガイ</t>
    </rPh>
    <rPh sb="6" eb="8">
      <t>ヒンメイ</t>
    </rPh>
    <rPh sb="14" eb="17">
      <t>タイショウガイ</t>
    </rPh>
    <rPh sb="18" eb="20">
      <t>イッピン</t>
    </rPh>
    <rPh sb="21" eb="23">
      <t>マンエン</t>
    </rPh>
    <rPh sb="23" eb="25">
      <t>イジョウ</t>
    </rPh>
    <rPh sb="26" eb="28">
      <t>ブッピン</t>
    </rPh>
    <rPh sb="29" eb="31">
      <t>ダンタイ</t>
    </rPh>
    <rPh sb="32" eb="34">
      <t>キョウユウ</t>
    </rPh>
    <rPh sb="34" eb="36">
      <t>イガイ</t>
    </rPh>
    <rPh sb="37" eb="39">
      <t>ブッピン</t>
    </rPh>
    <rPh sb="40" eb="41">
      <t>モノ</t>
    </rPh>
    <rPh sb="41" eb="42">
      <t>ヒン</t>
    </rPh>
    <rPh sb="43" eb="45">
      <t>ソウリョウ</t>
    </rPh>
    <rPh sb="46" eb="49">
      <t>インショクブツ</t>
    </rPh>
    <rPh sb="61" eb="62">
      <t>リョウ</t>
    </rPh>
    <rPh sb="63" eb="65">
      <t>ヨウグ</t>
    </rPh>
    <phoneticPr fontId="1"/>
  </si>
  <si>
    <t>　代表</t>
    <rPh sb="1" eb="3">
      <t>ダイヒョウ</t>
    </rPh>
    <phoneticPr fontId="1"/>
  </si>
  <si>
    <t>様</t>
    <rPh sb="0" eb="1">
      <t>サマ</t>
    </rPh>
    <phoneticPr fontId="1"/>
  </si>
  <si>
    <t>新潟市長　　中原　八一</t>
    <rPh sb="0" eb="2">
      <t>ニイガタ</t>
    </rPh>
    <rPh sb="2" eb="4">
      <t>シチョウ</t>
    </rPh>
    <rPh sb="6" eb="8">
      <t>ナカハラ</t>
    </rPh>
    <rPh sb="9" eb="11">
      <t>ヤイチ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</si>
</sst>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0\)"/>
    <numFmt numFmtId="177" formatCode="#,##0;&quot;△ &quot;#,##0"/>
    <numFmt numFmtId="178" formatCode="0_);[Red]\(0\)"/>
  </numFmts>
  <fonts count="9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8"/>
      <color theme="1"/>
      <name val="游ゴシック"/>
      <family val="3"/>
      <charset val="128"/>
      <scheme val="minor"/>
    </font>
    <font>
      <b/>
      <sz val="18"/>
      <color theme="1"/>
      <name val="游ゴシック"/>
      <family val="3"/>
      <charset val="128"/>
      <scheme val="minor"/>
    </font>
    <font>
      <sz val="18"/>
      <color theme="1"/>
      <name val="游ゴシック"/>
      <family val="2"/>
      <charset val="128"/>
      <scheme val="minor"/>
    </font>
    <font>
      <b/>
      <sz val="12"/>
      <name val="游ゴシック"/>
      <family val="3"/>
      <charset val="128"/>
      <scheme val="minor"/>
    </font>
    <font>
      <b/>
      <sz val="11"/>
      <color rgb="FFFF0000"/>
      <name val="游ゴシック"/>
      <family val="3"/>
      <charset val="128"/>
      <scheme val="minor"/>
    </font>
    <font>
      <sz val="12"/>
      <color theme="1"/>
      <name val="HG丸ｺﾞｼｯｸM-PRO"/>
      <family val="3"/>
      <charset val="128"/>
    </font>
    <font>
      <sz val="6"/>
      <name val="ＭＳ Ｐゴシック"/>
      <family val="3"/>
      <charset val="128"/>
    </font>
    <font>
      <sz val="12"/>
      <name val="HG丸ｺﾞｼｯｸM-PRO"/>
      <family val="3"/>
      <charset val="128"/>
    </font>
    <font>
      <sz val="11"/>
      <name val="ＭＳ Ｐゴシック"/>
      <family val="3"/>
    </font>
    <font>
      <sz val="11"/>
      <name val="Meiryo UI"/>
      <family val="3"/>
      <charset val="128"/>
    </font>
    <font>
      <sz val="6"/>
      <name val="ＭＳ Ｐゴシック"/>
      <family val="3"/>
    </font>
    <font>
      <sz val="10"/>
      <name val="Arial"/>
      <family val="2"/>
    </font>
    <font>
      <sz val="10"/>
      <name val="Meiryo UI"/>
      <family val="3"/>
      <charset val="128"/>
    </font>
    <font>
      <sz val="13"/>
      <name val="Meiryo UI"/>
      <family val="3"/>
      <charset val="128"/>
    </font>
    <font>
      <sz val="9"/>
      <name val="Meiryo UI"/>
      <family val="3"/>
      <charset val="128"/>
    </font>
    <font>
      <sz val="14"/>
      <name val="Meiryo UI"/>
      <family val="3"/>
      <charset val="128"/>
    </font>
    <font>
      <sz val="16"/>
      <name val="Meiryo UI"/>
      <family val="3"/>
      <charset val="128"/>
    </font>
    <font>
      <sz val="16"/>
      <color theme="1"/>
      <name val="Meiryo UI"/>
      <family val="3"/>
      <charset val="128"/>
    </font>
    <font>
      <sz val="12"/>
      <color theme="1"/>
      <name val="Meiryo UI"/>
      <family val="3"/>
      <charset val="128"/>
    </font>
    <font>
      <sz val="12"/>
      <name val="Meiryo UI"/>
      <family val="3"/>
      <charset val="128"/>
    </font>
    <font>
      <sz val="10"/>
      <color theme="1"/>
      <name val="Meiryo UI"/>
      <family val="3"/>
      <charset val="128"/>
    </font>
    <font>
      <sz val="9"/>
      <color theme="1"/>
      <name val="Meiryo UI"/>
      <family val="3"/>
      <charset val="128"/>
    </font>
    <font>
      <b/>
      <sz val="12"/>
      <color theme="1"/>
      <name val="Meiryo UI"/>
      <family val="3"/>
      <charset val="128"/>
    </font>
    <font>
      <sz val="12"/>
      <name val="ＭＳ Ｐゴシック"/>
      <family val="3"/>
    </font>
    <font>
      <sz val="20"/>
      <color theme="1"/>
      <name val="游ゴシック"/>
      <family val="3"/>
      <charset val="128"/>
      <scheme val="minor"/>
    </font>
    <font>
      <b/>
      <sz val="20"/>
      <color theme="1"/>
      <name val="游ゴシック"/>
      <family val="3"/>
      <charset val="128"/>
      <scheme val="minor"/>
    </font>
    <font>
      <sz val="16"/>
      <name val="游ゴシック"/>
      <family val="2"/>
      <charset val="128"/>
      <scheme val="minor"/>
    </font>
    <font>
      <sz val="11"/>
      <color theme="1"/>
      <name val="ＭＳ 明朝"/>
      <family val="1"/>
      <charset val="128"/>
    </font>
    <font>
      <b/>
      <sz val="10"/>
      <color theme="1"/>
      <name val="ＭＳ 明朝"/>
      <family val="1"/>
      <charset val="128"/>
    </font>
    <font>
      <sz val="12"/>
      <color theme="1"/>
      <name val="ＭＳ 明朝"/>
      <family val="1"/>
      <charset val="128"/>
    </font>
    <font>
      <sz val="12"/>
      <color rgb="FFFF0000"/>
      <name val="ＭＳ 明朝"/>
      <family val="1"/>
      <charset val="128"/>
    </font>
    <font>
      <sz val="11"/>
      <name val="ＭＳ 明朝"/>
      <family val="1"/>
      <charset val="128"/>
    </font>
    <font>
      <b/>
      <sz val="20"/>
      <color rgb="FFFF0000"/>
      <name val="游ゴシック"/>
      <family val="3"/>
      <charset val="128"/>
      <scheme val="minor"/>
    </font>
    <font>
      <sz val="10.5"/>
      <color theme="1"/>
      <name val="ＭＳ 明朝"/>
      <family val="1"/>
      <charset val="128"/>
    </font>
    <font>
      <sz val="10.5"/>
      <name val="ＭＳ 明朝"/>
      <family val="1"/>
      <charset val="128"/>
    </font>
    <font>
      <sz val="11"/>
      <color rgb="FFFF0000"/>
      <name val="ＭＳ 明朝"/>
      <family val="1"/>
      <charset val="128"/>
    </font>
    <font>
      <b/>
      <sz val="14"/>
      <color rgb="FFFF0000"/>
      <name val="Meiryo UI"/>
      <family val="3"/>
      <charset val="128"/>
    </font>
    <font>
      <b/>
      <sz val="11"/>
      <name val="Meiryo UI"/>
      <family val="3"/>
      <charset val="128"/>
    </font>
    <font>
      <b/>
      <sz val="14"/>
      <color theme="1"/>
      <name val="Meiryo UI"/>
      <family val="3"/>
      <charset val="128"/>
    </font>
    <font>
      <sz val="14"/>
      <color theme="1"/>
      <name val="Meiryo UI"/>
      <family val="3"/>
      <charset val="128"/>
    </font>
    <font>
      <sz val="13"/>
      <color theme="1"/>
      <name val="Meiryo UI"/>
      <family val="3"/>
      <charset val="128"/>
    </font>
    <font>
      <b/>
      <sz val="13"/>
      <color rgb="FFFF0000"/>
      <name val="Meiryo UI"/>
      <family val="3"/>
      <charset val="128"/>
    </font>
    <font>
      <b/>
      <sz val="16"/>
      <name val="游ゴシック"/>
      <family val="3"/>
      <charset val="128"/>
      <scheme val="minor"/>
    </font>
    <font>
      <b/>
      <sz val="11"/>
      <color theme="1"/>
      <name val="Meiryo UI"/>
      <family val="3"/>
      <charset val="128"/>
    </font>
    <font>
      <b/>
      <sz val="11"/>
      <color rgb="FF0070C0"/>
      <name val="Meiryo UI"/>
      <family val="3"/>
      <charset val="128"/>
    </font>
    <font>
      <sz val="20"/>
      <color theme="1"/>
      <name val="Segoe UI Symbol"/>
      <family val="2"/>
    </font>
    <font>
      <b/>
      <sz val="10"/>
      <color rgb="FFFF0000"/>
      <name val="游ゴシック"/>
      <family val="3"/>
      <charset val="128"/>
      <scheme val="minor"/>
    </font>
    <font>
      <sz val="10.5"/>
      <name val="Century"/>
      <family val="1"/>
    </font>
    <font>
      <sz val="16"/>
      <name val="游ゴシック"/>
      <family val="3"/>
      <charset val="128"/>
      <scheme val="minor"/>
    </font>
    <font>
      <b/>
      <sz val="16"/>
      <color rgb="FFFF0000"/>
      <name val="游ゴシック"/>
      <family val="3"/>
      <charset val="128"/>
      <scheme val="minor"/>
    </font>
    <font>
      <b/>
      <sz val="15"/>
      <color rgb="FFFF0000"/>
      <name val="游ゴシック"/>
      <family val="3"/>
      <charset val="128"/>
      <scheme val="minor"/>
    </font>
    <font>
      <sz val="16"/>
      <color rgb="FFFF0000"/>
      <name val="Meiryo UI"/>
      <family val="3"/>
      <charset val="128"/>
    </font>
    <font>
      <b/>
      <sz val="14"/>
      <color rgb="FFFF0000"/>
      <name val="游ゴシック"/>
      <family val="3"/>
      <charset val="128"/>
      <scheme val="minor"/>
    </font>
    <font>
      <sz val="16"/>
      <color rgb="FFFF0000"/>
      <name val="游ゴシック"/>
      <family val="3"/>
      <charset val="128"/>
      <scheme val="minor"/>
    </font>
    <font>
      <sz val="11"/>
      <color theme="1"/>
      <name val="HGS創英角ﾎﾟｯﾌﾟ体"/>
      <family val="3"/>
      <charset val="128"/>
    </font>
    <font>
      <b/>
      <sz val="11"/>
      <color theme="1"/>
      <name val="BIZ UDPゴシック"/>
      <family val="3"/>
      <charset val="128"/>
    </font>
    <font>
      <b/>
      <sz val="22"/>
      <color rgb="FFFF0000"/>
      <name val="游ゴシック"/>
      <family val="3"/>
      <charset val="128"/>
      <scheme val="minor"/>
    </font>
    <font>
      <sz val="22"/>
      <color rgb="FFFF0000"/>
      <name val="游ゴシック"/>
      <family val="3"/>
      <charset val="128"/>
      <scheme val="minor"/>
    </font>
    <font>
      <b/>
      <sz val="11"/>
      <color theme="1"/>
      <name val="ＭＳ 明朝"/>
      <family val="1"/>
      <charset val="128"/>
    </font>
    <font>
      <sz val="12"/>
      <color theme="1"/>
      <name val="游ゴシック"/>
      <family val="2"/>
      <charset val="128"/>
      <scheme val="minor"/>
    </font>
    <font>
      <sz val="14"/>
      <color rgb="FFFF0000"/>
      <name val="Meiryo UI"/>
      <family val="3"/>
      <charset val="128"/>
    </font>
    <font>
      <b/>
      <sz val="10"/>
      <name val="游ゴシック"/>
      <family val="3"/>
      <charset val="128"/>
      <scheme val="minor"/>
    </font>
    <font>
      <b/>
      <sz val="11"/>
      <color rgb="FFFF0000"/>
      <name val="Meiryo UI"/>
      <family val="3"/>
      <charset val="128"/>
    </font>
    <font>
      <sz val="11"/>
      <color theme="1"/>
      <name val="ＭＳ Ｐゴシック"/>
      <family val="3"/>
      <charset val="128"/>
    </font>
    <font>
      <sz val="11"/>
      <color theme="1"/>
      <name val="游ゴシック"/>
      <family val="3"/>
      <charset val="128"/>
      <scheme val="minor"/>
    </font>
    <font>
      <sz val="11"/>
      <color theme="1"/>
      <name val="Meiryo UI"/>
      <family val="3"/>
      <charset val="128"/>
    </font>
    <font>
      <sz val="10"/>
      <color theme="1"/>
      <name val="ＭＳ 明朝"/>
      <family val="1"/>
      <charset val="128"/>
    </font>
    <font>
      <b/>
      <sz val="16"/>
      <color rgb="FFFF0000"/>
      <name val="Meiryo UI"/>
      <family val="3"/>
      <charset val="128"/>
    </font>
    <font>
      <b/>
      <sz val="9"/>
      <color rgb="FFFF0000"/>
      <name val="Meiryo UI"/>
      <family val="3"/>
      <charset val="128"/>
    </font>
    <font>
      <b/>
      <sz val="14"/>
      <color rgb="FFFF0000"/>
      <name val="ＭＳ Ｐゴシック"/>
      <family val="3"/>
      <charset val="128"/>
    </font>
    <font>
      <sz val="26"/>
      <color theme="1"/>
      <name val="Meiryo UI"/>
      <family val="3"/>
      <charset val="128"/>
    </font>
    <font>
      <sz val="18"/>
      <color theme="1"/>
      <name val="Meiryo UI"/>
      <family val="3"/>
      <charset val="128"/>
    </font>
    <font>
      <b/>
      <sz val="22"/>
      <color theme="1"/>
      <name val="游ゴシック"/>
      <family val="3"/>
      <charset val="128"/>
      <scheme val="minor"/>
    </font>
    <font>
      <sz val="12"/>
      <color theme="1"/>
      <name val="Segoe UI Symbol"/>
      <family val="3"/>
    </font>
    <font>
      <sz val="22"/>
      <color rgb="FF000000"/>
      <name val="HG丸ｺﾞｼｯｸM-PRO"/>
      <family val="3"/>
      <charset val="128"/>
    </font>
    <font>
      <sz val="11"/>
      <color rgb="FF000000"/>
      <name val="HG丸ｺﾞｼｯｸM-PRO"/>
      <family val="3"/>
      <charset val="128"/>
    </font>
    <font>
      <sz val="10"/>
      <color theme="1"/>
      <name val="Century"/>
      <family val="1"/>
    </font>
    <font>
      <sz val="16"/>
      <color rgb="FF000000"/>
      <name val="HG丸ｺﾞｼｯｸM-PRO"/>
      <family val="3"/>
      <charset val="128"/>
    </font>
    <font>
      <sz val="10"/>
      <color rgb="FF000000"/>
      <name val="HG丸ｺﾞｼｯｸM-PRO"/>
      <family val="3"/>
      <charset val="128"/>
    </font>
    <font>
      <sz val="11"/>
      <color theme="1"/>
      <name val="HG丸ｺﾞｼｯｸM-PRO"/>
      <family val="3"/>
      <charset val="128"/>
    </font>
    <font>
      <sz val="12"/>
      <color rgb="FF000000"/>
      <name val="HG丸ｺﾞｼｯｸM-PRO"/>
      <family val="3"/>
      <charset val="128"/>
    </font>
    <font>
      <sz val="11"/>
      <color rgb="FFFF0000"/>
      <name val="游ゴシック"/>
      <family val="2"/>
      <charset val="128"/>
      <scheme val="minor"/>
    </font>
    <font>
      <b/>
      <sz val="12"/>
      <name val="Meiryo UI"/>
      <family val="3"/>
      <charset val="128"/>
    </font>
    <font>
      <b/>
      <sz val="12"/>
      <color rgb="FFFF0000"/>
      <name val="HG丸ｺﾞｼｯｸM-PRO"/>
      <family val="3"/>
      <charset val="128"/>
    </font>
    <font>
      <u/>
      <sz val="11"/>
      <color theme="10"/>
      <name val="游ゴシック"/>
      <family val="2"/>
      <charset val="128"/>
      <scheme val="minor"/>
    </font>
  </fonts>
  <fills count="11">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3" tint="0.89999084444715716"/>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gray0625">
        <bgColor rgb="FFF2F2F2"/>
      </patternFill>
    </fill>
  </fills>
  <borders count="9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diagonal/>
    </border>
    <border>
      <left/>
      <right/>
      <top/>
      <bottom style="double">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20" fillId="0" borderId="0">
      <alignment vertical="center"/>
    </xf>
    <xf numFmtId="41" fontId="23" fillId="0" borderId="0" applyFill="0" applyBorder="0" applyAlignment="0" applyProtection="0"/>
    <xf numFmtId="0" fontId="96" fillId="0" borderId="0" applyNumberFormat="0" applyFill="0" applyBorder="0" applyAlignment="0" applyProtection="0">
      <alignment vertical="center"/>
    </xf>
  </cellStyleXfs>
  <cellXfs count="630">
    <xf numFmtId="0" fontId="0" fillId="0" borderId="0" xfId="0">
      <alignment vertical="center"/>
    </xf>
    <xf numFmtId="0" fontId="8" fillId="0" borderId="0" xfId="0" applyFont="1">
      <alignment vertical="center"/>
    </xf>
    <xf numFmtId="38" fontId="11" fillId="0" borderId="0" xfId="1" applyFont="1" applyBorder="1" applyAlignment="1" applyProtection="1">
      <alignment horizontal="right"/>
    </xf>
    <xf numFmtId="38" fontId="0" fillId="0" borderId="0" xfId="1" applyFont="1" applyBorder="1" applyProtection="1">
      <alignment vertical="center"/>
    </xf>
    <xf numFmtId="38" fontId="14" fillId="0" borderId="11" xfId="1" applyFont="1" applyBorder="1" applyProtection="1">
      <alignment vertical="center"/>
    </xf>
    <xf numFmtId="38" fontId="25" fillId="0" borderId="45" xfId="1" applyFont="1" applyBorder="1" applyProtection="1">
      <alignment vertical="center"/>
    </xf>
    <xf numFmtId="0" fontId="50" fillId="0" borderId="0" xfId="0" applyFont="1" applyAlignment="1">
      <alignment horizontal="left" vertical="center"/>
    </xf>
    <xf numFmtId="0" fontId="57" fillId="0" borderId="0" xfId="0" applyFont="1" applyAlignment="1">
      <alignment horizontal="center" vertical="center"/>
    </xf>
    <xf numFmtId="0" fontId="51" fillId="4" borderId="43" xfId="0" applyFont="1" applyFill="1" applyBorder="1" applyAlignment="1">
      <alignment horizontal="left" vertical="center"/>
    </xf>
    <xf numFmtId="0" fontId="51" fillId="4" borderId="27" xfId="0" applyFont="1" applyFill="1" applyBorder="1" applyAlignment="1">
      <alignment horizontal="left" vertical="center"/>
    </xf>
    <xf numFmtId="38" fontId="25" fillId="0" borderId="73" xfId="1" applyFont="1" applyBorder="1" applyProtection="1">
      <alignment vertical="center"/>
    </xf>
    <xf numFmtId="0" fontId="39" fillId="0" borderId="0" xfId="0" applyFont="1">
      <alignment vertical="center"/>
    </xf>
    <xf numFmtId="38" fontId="7" fillId="4" borderId="4" xfId="1" applyFont="1" applyFill="1" applyBorder="1" applyProtection="1">
      <alignment vertical="center"/>
    </xf>
    <xf numFmtId="38" fontId="6" fillId="4" borderId="5" xfId="1" applyFont="1" applyFill="1" applyBorder="1" applyAlignment="1" applyProtection="1">
      <alignment horizontal="center" vertical="center"/>
    </xf>
    <xf numFmtId="38" fontId="7" fillId="4" borderId="5" xfId="1" applyFont="1" applyFill="1" applyBorder="1" applyAlignment="1" applyProtection="1">
      <alignment horizontal="center" vertical="center"/>
    </xf>
    <xf numFmtId="38" fontId="7" fillId="7" borderId="5" xfId="1" applyFont="1" applyFill="1" applyBorder="1" applyAlignment="1" applyProtection="1">
      <alignment horizontal="center" vertical="center"/>
    </xf>
    <xf numFmtId="38" fontId="7" fillId="4" borderId="6" xfId="1" applyFont="1" applyFill="1" applyBorder="1" applyAlignment="1" applyProtection="1">
      <alignment horizontal="center" vertical="center"/>
    </xf>
    <xf numFmtId="38" fontId="7" fillId="0" borderId="7" xfId="1" applyFont="1" applyBorder="1" applyProtection="1">
      <alignment vertical="center"/>
    </xf>
    <xf numFmtId="38" fontId="0" fillId="7" borderId="8" xfId="1" applyFont="1" applyFill="1" applyBorder="1" applyProtection="1">
      <alignment vertical="center"/>
    </xf>
    <xf numFmtId="38" fontId="0" fillId="0" borderId="9" xfId="1" applyFont="1" applyBorder="1" applyProtection="1">
      <alignment vertical="center"/>
    </xf>
    <xf numFmtId="38" fontId="5" fillId="0" borderId="0" xfId="1" applyFont="1" applyBorder="1" applyProtection="1">
      <alignment vertical="center"/>
    </xf>
    <xf numFmtId="38" fontId="15" fillId="0" borderId="0" xfId="1" applyFont="1" applyBorder="1" applyAlignment="1" applyProtection="1">
      <alignment horizontal="center" vertical="top" wrapText="1"/>
    </xf>
    <xf numFmtId="38" fontId="9" fillId="0" borderId="0" xfId="1" applyFont="1" applyBorder="1" applyAlignment="1" applyProtection="1">
      <alignment horizontal="center" vertical="top" wrapText="1"/>
    </xf>
    <xf numFmtId="38" fontId="63" fillId="4" borderId="0" xfId="1" applyFont="1" applyFill="1" applyBorder="1" applyAlignment="1" applyProtection="1">
      <alignment vertical="center"/>
    </xf>
    <xf numFmtId="38" fontId="63" fillId="4" borderId="24" xfId="1" applyFont="1" applyFill="1" applyBorder="1" applyAlignment="1" applyProtection="1">
      <alignment vertical="center"/>
    </xf>
    <xf numFmtId="38" fontId="0" fillId="0" borderId="11" xfId="1" applyFont="1" applyBorder="1" applyProtection="1">
      <alignment vertical="center"/>
    </xf>
    <xf numFmtId="38" fontId="0" fillId="0" borderId="0" xfId="1" applyFont="1" applyProtection="1">
      <alignment vertical="center"/>
    </xf>
    <xf numFmtId="38" fontId="3" fillId="0" borderId="0" xfId="1" applyFont="1" applyProtection="1">
      <alignment vertical="center"/>
    </xf>
    <xf numFmtId="38" fontId="8" fillId="0" borderId="0" xfId="1" applyFont="1" applyProtection="1">
      <alignment vertical="center"/>
    </xf>
    <xf numFmtId="38" fontId="11" fillId="0" borderId="0" xfId="1" applyFont="1" applyProtection="1">
      <alignment vertical="center"/>
    </xf>
    <xf numFmtId="38" fontId="10" fillId="4" borderId="1" xfId="1" applyFont="1" applyFill="1" applyBorder="1" applyProtection="1">
      <alignment vertical="center"/>
    </xf>
    <xf numFmtId="38" fontId="6" fillId="4" borderId="12" xfId="1" applyFont="1" applyFill="1" applyBorder="1" applyAlignment="1" applyProtection="1">
      <alignment horizontal="center" vertical="center"/>
    </xf>
    <xf numFmtId="38" fontId="48" fillId="0" borderId="61" xfId="1" applyFont="1" applyBorder="1" applyAlignment="1" applyProtection="1">
      <alignment vertical="center"/>
    </xf>
    <xf numFmtId="38" fontId="10" fillId="0" borderId="33" xfId="1" applyFont="1" applyBorder="1" applyProtection="1">
      <alignment vertical="center"/>
    </xf>
    <xf numFmtId="38" fontId="0" fillId="7" borderId="14" xfId="1" applyFont="1" applyFill="1" applyBorder="1" applyProtection="1">
      <alignment vertical="center"/>
    </xf>
    <xf numFmtId="38" fontId="0" fillId="0" borderId="17" xfId="1" applyFont="1" applyBorder="1" applyProtection="1">
      <alignment vertical="center"/>
    </xf>
    <xf numFmtId="38" fontId="0" fillId="7" borderId="20" xfId="1" applyFont="1" applyFill="1" applyBorder="1" applyProtection="1">
      <alignment vertical="center"/>
    </xf>
    <xf numFmtId="38" fontId="0" fillId="0" borderId="21" xfId="1" applyFont="1" applyBorder="1" applyProtection="1">
      <alignment vertical="center"/>
    </xf>
    <xf numFmtId="38" fontId="48" fillId="0" borderId="61" xfId="1" applyFont="1" applyBorder="1" applyAlignment="1" applyProtection="1">
      <alignment vertical="center" wrapText="1"/>
    </xf>
    <xf numFmtId="38" fontId="7" fillId="0" borderId="33" xfId="1" applyFont="1" applyBorder="1" applyProtection="1">
      <alignment vertical="center"/>
    </xf>
    <xf numFmtId="38" fontId="0" fillId="0" borderId="19" xfId="1" applyFont="1" applyBorder="1" applyProtection="1">
      <alignment vertical="center"/>
    </xf>
    <xf numFmtId="38" fontId="0" fillId="7" borderId="19" xfId="1" applyFont="1" applyFill="1" applyBorder="1" applyProtection="1">
      <alignment vertical="center"/>
    </xf>
    <xf numFmtId="38" fontId="6" fillId="2" borderId="4" xfId="1" applyFont="1" applyFill="1" applyBorder="1" applyAlignment="1" applyProtection="1">
      <alignment horizontal="center" vertical="center"/>
    </xf>
    <xf numFmtId="38" fontId="7" fillId="2" borderId="5" xfId="1" applyFont="1" applyFill="1" applyBorder="1" applyAlignment="1" applyProtection="1">
      <alignment horizontal="center" vertical="center"/>
    </xf>
    <xf numFmtId="38" fontId="7" fillId="2" borderId="6" xfId="1" applyFont="1" applyFill="1" applyBorder="1" applyAlignment="1" applyProtection="1">
      <alignment horizontal="center" vertical="center"/>
    </xf>
    <xf numFmtId="38" fontId="7" fillId="4" borderId="7" xfId="1" applyFont="1" applyFill="1" applyBorder="1" applyProtection="1">
      <alignment vertical="center"/>
    </xf>
    <xf numFmtId="38" fontId="0" fillId="4" borderId="13" xfId="1" applyFont="1" applyFill="1" applyBorder="1" applyProtection="1">
      <alignment vertical="center"/>
    </xf>
    <xf numFmtId="38" fontId="0" fillId="7" borderId="13" xfId="1" applyFont="1" applyFill="1" applyBorder="1" applyProtection="1">
      <alignment vertical="center"/>
    </xf>
    <xf numFmtId="38" fontId="0" fillId="4" borderId="9" xfId="1" applyFont="1" applyFill="1" applyBorder="1" applyProtection="1">
      <alignment vertical="center"/>
    </xf>
    <xf numFmtId="38" fontId="0" fillId="0" borderId="7" xfId="1" applyFont="1" applyBorder="1" applyProtection="1">
      <alignment vertical="center"/>
    </xf>
    <xf numFmtId="38" fontId="10" fillId="4" borderId="0" xfId="1" applyFont="1" applyFill="1" applyBorder="1" applyProtection="1">
      <alignment vertical="center"/>
    </xf>
    <xf numFmtId="38" fontId="0" fillId="4" borderId="0" xfId="1" applyFont="1" applyFill="1" applyBorder="1" applyProtection="1">
      <alignment vertical="center"/>
    </xf>
    <xf numFmtId="38" fontId="0" fillId="0" borderId="18" xfId="1" applyFont="1" applyBorder="1" applyProtection="1">
      <alignment vertical="center"/>
    </xf>
    <xf numFmtId="38" fontId="10" fillId="0" borderId="0" xfId="1" applyFont="1" applyBorder="1" applyProtection="1">
      <alignment vertical="center"/>
    </xf>
    <xf numFmtId="38" fontId="0" fillId="0" borderId="14" xfId="1" applyFont="1" applyBorder="1" applyProtection="1">
      <alignment vertical="center"/>
    </xf>
    <xf numFmtId="38" fontId="0" fillId="4" borderId="8" xfId="1" applyFont="1" applyFill="1" applyBorder="1" applyProtection="1">
      <alignment vertical="center"/>
    </xf>
    <xf numFmtId="38" fontId="10" fillId="4" borderId="11" xfId="1" applyFont="1" applyFill="1" applyBorder="1" applyProtection="1">
      <alignment vertical="center"/>
    </xf>
    <xf numFmtId="38" fontId="6" fillId="4" borderId="18" xfId="1" applyFont="1" applyFill="1" applyBorder="1" applyAlignment="1" applyProtection="1">
      <alignment horizontal="center" vertical="center"/>
    </xf>
    <xf numFmtId="38" fontId="7" fillId="4" borderId="14" xfId="1" applyFont="1" applyFill="1" applyBorder="1" applyAlignment="1" applyProtection="1">
      <alignment horizontal="center" vertical="center"/>
    </xf>
    <xf numFmtId="38" fontId="7" fillId="7" borderId="14" xfId="1" applyFont="1" applyFill="1" applyBorder="1" applyAlignment="1" applyProtection="1">
      <alignment horizontal="center" vertical="center"/>
    </xf>
    <xf numFmtId="38" fontId="7" fillId="4" borderId="53" xfId="1" applyFont="1" applyFill="1" applyBorder="1" applyProtection="1">
      <alignment vertical="center"/>
    </xf>
    <xf numFmtId="38" fontId="0" fillId="4" borderId="14" xfId="1" applyFont="1" applyFill="1" applyBorder="1" applyProtection="1">
      <alignment vertical="center"/>
    </xf>
    <xf numFmtId="38" fontId="0" fillId="4" borderId="57" xfId="1" applyFont="1" applyFill="1" applyBorder="1" applyProtection="1">
      <alignment vertical="center"/>
    </xf>
    <xf numFmtId="38" fontId="9" fillId="0" borderId="14" xfId="1" applyFont="1" applyBorder="1" applyProtection="1">
      <alignment vertical="center"/>
    </xf>
    <xf numFmtId="38" fontId="0" fillId="7" borderId="26" xfId="1" applyFont="1" applyFill="1" applyBorder="1" applyProtection="1">
      <alignment vertical="center"/>
    </xf>
    <xf numFmtId="38" fontId="37" fillId="0" borderId="0" xfId="1" applyFont="1" applyBorder="1" applyProtection="1">
      <alignment vertical="center"/>
    </xf>
    <xf numFmtId="38" fontId="36" fillId="0" borderId="0" xfId="1" applyFont="1" applyBorder="1" applyProtection="1">
      <alignment vertical="center"/>
    </xf>
    <xf numFmtId="0" fontId="0" fillId="4" borderId="0" xfId="0" applyFill="1">
      <alignment vertical="center"/>
    </xf>
    <xf numFmtId="38" fontId="8" fillId="0" borderId="0" xfId="1" applyFont="1" applyBorder="1" applyProtection="1">
      <alignment vertical="center"/>
    </xf>
    <xf numFmtId="38" fontId="14" fillId="0" borderId="0" xfId="1" applyFont="1" applyBorder="1" applyProtection="1">
      <alignment vertical="center"/>
    </xf>
    <xf numFmtId="0" fontId="8" fillId="0" borderId="11" xfId="0" applyFont="1" applyBorder="1" applyAlignment="1">
      <alignment horizontal="center" vertical="center"/>
    </xf>
    <xf numFmtId="0" fontId="0" fillId="0" borderId="27" xfId="0" applyBorder="1">
      <alignment vertical="center"/>
    </xf>
    <xf numFmtId="0" fontId="50" fillId="0" borderId="1" xfId="0" applyFont="1" applyBorder="1">
      <alignment vertical="center"/>
    </xf>
    <xf numFmtId="0" fontId="50" fillId="0" borderId="2" xfId="0" applyFont="1" applyBorder="1">
      <alignment vertical="center"/>
    </xf>
    <xf numFmtId="0" fontId="50" fillId="0" borderId="3" xfId="0" applyFont="1" applyBorder="1" applyAlignment="1">
      <alignment vertical="center" wrapText="1"/>
    </xf>
    <xf numFmtId="0" fontId="0" fillId="0" borderId="18" xfId="0" applyBorder="1">
      <alignment vertical="center"/>
    </xf>
    <xf numFmtId="0" fontId="32" fillId="0" borderId="14" xfId="0" applyFont="1" applyBorder="1">
      <alignment vertical="center"/>
    </xf>
    <xf numFmtId="0" fontId="0" fillId="0" borderId="14" xfId="0" applyBorder="1">
      <alignment vertical="center"/>
    </xf>
    <xf numFmtId="0" fontId="51" fillId="4" borderId="17" xfId="0" applyFont="1" applyFill="1" applyBorder="1" applyAlignment="1">
      <alignment horizontal="center" vertical="center"/>
    </xf>
    <xf numFmtId="0" fontId="51" fillId="4" borderId="18" xfId="0" applyFont="1" applyFill="1" applyBorder="1" applyAlignment="1">
      <alignment horizontal="center" vertical="center"/>
    </xf>
    <xf numFmtId="0" fontId="51" fillId="4" borderId="14" xfId="0" applyFont="1" applyFill="1" applyBorder="1" applyAlignment="1">
      <alignment horizontal="center" vertical="center"/>
    </xf>
    <xf numFmtId="0" fontId="51" fillId="0" borderId="17" xfId="0" applyFont="1" applyBorder="1" applyAlignment="1">
      <alignment horizontal="center" vertical="center"/>
    </xf>
    <xf numFmtId="0" fontId="51" fillId="0" borderId="18" xfId="0" applyFont="1" applyBorder="1" applyAlignment="1">
      <alignment horizontal="center" vertical="center"/>
    </xf>
    <xf numFmtId="0" fontId="51" fillId="0" borderId="14" xfId="0" applyFont="1" applyBorder="1" applyAlignment="1">
      <alignment horizontal="center" vertical="center"/>
    </xf>
    <xf numFmtId="0" fontId="51" fillId="0" borderId="21" xfId="0" applyFont="1" applyBorder="1" applyAlignment="1">
      <alignment horizontal="center" vertical="center"/>
    </xf>
    <xf numFmtId="0" fontId="51" fillId="0" borderId="9" xfId="0" applyFont="1" applyBorder="1" applyAlignment="1">
      <alignment horizontal="center" vertical="center"/>
    </xf>
    <xf numFmtId="0" fontId="51" fillId="0" borderId="17" xfId="0" applyFont="1" applyBorder="1">
      <alignment vertical="center"/>
    </xf>
    <xf numFmtId="0" fontId="51" fillId="0" borderId="21" xfId="0" applyFont="1" applyBorder="1">
      <alignment vertical="center"/>
    </xf>
    <xf numFmtId="0" fontId="71" fillId="0" borderId="0" xfId="0" applyFont="1">
      <alignment vertical="center"/>
    </xf>
    <xf numFmtId="0" fontId="40" fillId="4" borderId="0" xfId="0" applyFont="1" applyFill="1">
      <alignment vertical="center"/>
    </xf>
    <xf numFmtId="0" fontId="39" fillId="4" borderId="0" xfId="0" applyFont="1" applyFill="1">
      <alignment vertical="center"/>
    </xf>
    <xf numFmtId="0" fontId="41" fillId="0" borderId="0" xfId="0" applyFont="1">
      <alignment vertical="center"/>
    </xf>
    <xf numFmtId="0" fontId="39" fillId="0" borderId="0" xfId="0" applyFont="1" applyAlignment="1">
      <alignment vertical="center" wrapText="1"/>
    </xf>
    <xf numFmtId="38" fontId="0" fillId="3" borderId="8" xfId="1" applyFont="1" applyFill="1" applyBorder="1" applyProtection="1">
      <alignment vertical="center"/>
    </xf>
    <xf numFmtId="38" fontId="0" fillId="3" borderId="11" xfId="1" applyFont="1" applyFill="1" applyBorder="1" applyProtection="1">
      <alignment vertical="center"/>
    </xf>
    <xf numFmtId="38" fontId="0" fillId="3" borderId="14" xfId="1" applyFont="1" applyFill="1" applyBorder="1" applyProtection="1">
      <alignment vertical="center"/>
    </xf>
    <xf numFmtId="38" fontId="0" fillId="3" borderId="20" xfId="1" applyFont="1" applyFill="1" applyBorder="1" applyProtection="1">
      <alignment vertical="center"/>
    </xf>
    <xf numFmtId="38" fontId="0" fillId="3" borderId="6" xfId="1" applyFont="1" applyFill="1" applyBorder="1" applyProtection="1">
      <alignment vertical="center"/>
    </xf>
    <xf numFmtId="0" fontId="29" fillId="0" borderId="0" xfId="0" applyFont="1" applyAlignment="1">
      <alignment horizontal="center" vertical="center"/>
    </xf>
    <xf numFmtId="0" fontId="17" fillId="0" borderId="0" xfId="0" applyFont="1">
      <alignment vertical="center"/>
    </xf>
    <xf numFmtId="0" fontId="27" fillId="0" borderId="28" xfId="2" applyFont="1" applyBorder="1">
      <alignment vertical="center"/>
    </xf>
    <xf numFmtId="0" fontId="27" fillId="0" borderId="0" xfId="2" applyFont="1" applyAlignment="1">
      <alignment vertical="center" shrinkToFit="1"/>
    </xf>
    <xf numFmtId="0" fontId="30" fillId="0" borderId="0" xfId="0" applyFont="1">
      <alignment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1" fillId="0" borderId="30" xfId="0" applyFont="1" applyBorder="1" applyAlignment="1">
      <alignment horizontal="center" vertical="center"/>
    </xf>
    <xf numFmtId="0" fontId="31" fillId="0" borderId="31" xfId="0" applyFont="1" applyBorder="1" applyAlignment="1">
      <alignment horizontal="center" vertical="center"/>
    </xf>
    <xf numFmtId="0" fontId="19" fillId="0" borderId="0" xfId="0" applyFont="1" applyAlignment="1">
      <alignment horizontal="center" vertical="center"/>
    </xf>
    <xf numFmtId="0" fontId="31" fillId="0" borderId="32" xfId="0" applyFont="1" applyBorder="1" applyAlignment="1">
      <alignment horizontal="center" vertical="center"/>
    </xf>
    <xf numFmtId="176" fontId="30" fillId="0" borderId="20" xfId="0" applyNumberFormat="1" applyFont="1" applyBorder="1">
      <alignment vertical="center"/>
    </xf>
    <xf numFmtId="0" fontId="32" fillId="0" borderId="21" xfId="0" applyFont="1" applyBorder="1" applyAlignment="1">
      <alignment horizontal="left" vertical="center" wrapText="1"/>
    </xf>
    <xf numFmtId="0" fontId="31" fillId="0" borderId="33" xfId="0" applyFont="1" applyBorder="1" applyAlignment="1">
      <alignment horizontal="center" vertical="center"/>
    </xf>
    <xf numFmtId="176" fontId="30" fillId="0" borderId="14" xfId="0" applyNumberFormat="1" applyFont="1" applyBorder="1">
      <alignment vertical="center"/>
    </xf>
    <xf numFmtId="0" fontId="33" fillId="0" borderId="34" xfId="0" applyFont="1" applyBorder="1" applyAlignment="1">
      <alignment horizontal="left" vertical="center" wrapText="1"/>
    </xf>
    <xf numFmtId="0" fontId="31" fillId="0" borderId="35" xfId="0" applyFont="1" applyBorder="1" applyAlignment="1">
      <alignment horizontal="center" vertical="center"/>
    </xf>
    <xf numFmtId="176" fontId="30" fillId="0" borderId="36" xfId="0" applyNumberFormat="1" applyFont="1" applyBorder="1">
      <alignment vertical="center"/>
    </xf>
    <xf numFmtId="0" fontId="30" fillId="0" borderId="37" xfId="0" applyFont="1" applyBorder="1" applyAlignment="1">
      <alignment horizontal="center" vertical="center"/>
    </xf>
    <xf numFmtId="0" fontId="30" fillId="0" borderId="38" xfId="0" applyFont="1" applyBorder="1" applyAlignment="1">
      <alignment horizontal="center" vertical="center"/>
    </xf>
    <xf numFmtId="176" fontId="30" fillId="0" borderId="39" xfId="0" applyNumberFormat="1" applyFont="1" applyBorder="1">
      <alignment vertical="center"/>
    </xf>
    <xf numFmtId="0" fontId="30" fillId="0" borderId="40" xfId="0" applyFont="1" applyBorder="1">
      <alignment vertical="center"/>
    </xf>
    <xf numFmtId="176" fontId="30" fillId="0" borderId="0" xfId="0" applyNumberFormat="1" applyFont="1">
      <alignment vertical="center"/>
    </xf>
    <xf numFmtId="0" fontId="33" fillId="0" borderId="17" xfId="0" applyFont="1" applyBorder="1" applyAlignment="1">
      <alignment vertical="center" wrapText="1"/>
    </xf>
    <xf numFmtId="0" fontId="33" fillId="0" borderId="21" xfId="0" applyFont="1" applyBorder="1">
      <alignment vertical="center"/>
    </xf>
    <xf numFmtId="0" fontId="33" fillId="0" borderId="17" xfId="0" applyFont="1" applyBorder="1">
      <alignment vertical="center"/>
    </xf>
    <xf numFmtId="0" fontId="26" fillId="0" borderId="44" xfId="0" applyFont="1" applyBorder="1" applyAlignment="1">
      <alignment horizontal="left" vertical="center"/>
    </xf>
    <xf numFmtId="0" fontId="30" fillId="0" borderId="17" xfId="0" applyFont="1" applyBorder="1">
      <alignment vertical="center"/>
    </xf>
    <xf numFmtId="0" fontId="33" fillId="0" borderId="37" xfId="0" applyFont="1" applyBorder="1">
      <alignment vertical="center"/>
    </xf>
    <xf numFmtId="0" fontId="17" fillId="0" borderId="0" xfId="0" applyFont="1" applyAlignment="1">
      <alignment horizontal="left" vertical="center" wrapText="1"/>
    </xf>
    <xf numFmtId="41" fontId="25" fillId="6" borderId="21" xfId="3" applyFont="1" applyFill="1" applyBorder="1" applyAlignment="1" applyProtection="1">
      <alignment vertical="center"/>
    </xf>
    <xf numFmtId="41" fontId="25" fillId="6" borderId="17" xfId="3" applyFont="1" applyFill="1" applyBorder="1" applyAlignment="1" applyProtection="1">
      <alignment vertical="center"/>
    </xf>
    <xf numFmtId="41" fontId="25" fillId="6" borderId="37" xfId="3" applyFont="1" applyFill="1" applyBorder="1" applyAlignment="1" applyProtection="1">
      <alignment vertical="center"/>
    </xf>
    <xf numFmtId="0" fontId="43" fillId="4" borderId="0" xfId="0" applyFont="1" applyFill="1">
      <alignment vertical="center"/>
    </xf>
    <xf numFmtId="0" fontId="67" fillId="3" borderId="0" xfId="0" applyFont="1" applyFill="1">
      <alignment vertical="center"/>
    </xf>
    <xf numFmtId="0" fontId="66" fillId="3" borderId="0" xfId="0" applyFont="1" applyFill="1">
      <alignment vertical="center"/>
    </xf>
    <xf numFmtId="0" fontId="39" fillId="3" borderId="0" xfId="0" applyFont="1" applyFill="1">
      <alignment vertical="center"/>
    </xf>
    <xf numFmtId="0" fontId="16" fillId="0" borderId="0" xfId="0" applyFont="1">
      <alignment vertical="center"/>
    </xf>
    <xf numFmtId="0" fontId="42" fillId="4" borderId="0" xfId="0" applyFont="1" applyFill="1">
      <alignment vertical="center"/>
    </xf>
    <xf numFmtId="0" fontId="55" fillId="0" borderId="0" xfId="0" applyFont="1">
      <alignment vertical="center"/>
    </xf>
    <xf numFmtId="0" fontId="74" fillId="0" borderId="0" xfId="0" applyFont="1">
      <alignment vertical="center"/>
    </xf>
    <xf numFmtId="0" fontId="47" fillId="0" borderId="0" xfId="0" applyFont="1">
      <alignment vertical="center"/>
    </xf>
    <xf numFmtId="0" fontId="45" fillId="0" borderId="0" xfId="0" applyFont="1" applyAlignment="1">
      <alignment horizontal="justify" vertical="center"/>
    </xf>
    <xf numFmtId="0" fontId="13" fillId="3" borderId="11" xfId="0" applyFont="1" applyFill="1" applyBorder="1" applyAlignment="1">
      <alignment horizontal="center" vertical="center"/>
    </xf>
    <xf numFmtId="0" fontId="68" fillId="5" borderId="0" xfId="0" applyFont="1" applyFill="1">
      <alignment vertical="center"/>
    </xf>
    <xf numFmtId="0" fontId="69" fillId="5" borderId="0" xfId="0" applyFont="1" applyFill="1">
      <alignment vertical="center"/>
    </xf>
    <xf numFmtId="0" fontId="0" fillId="5" borderId="0" xfId="0" applyFill="1">
      <alignment vertical="center"/>
    </xf>
    <xf numFmtId="0" fontId="48" fillId="0" borderId="0" xfId="0" applyFont="1">
      <alignment vertical="center"/>
    </xf>
    <xf numFmtId="0" fontId="3" fillId="0" borderId="0" xfId="0" applyFont="1">
      <alignment vertical="center"/>
    </xf>
    <xf numFmtId="0" fontId="4" fillId="0" borderId="0" xfId="0" applyFont="1">
      <alignment vertical="center"/>
    </xf>
    <xf numFmtId="38" fontId="0" fillId="0" borderId="0" xfId="0" applyNumberFormat="1">
      <alignment vertical="center"/>
    </xf>
    <xf numFmtId="0" fontId="4" fillId="0" borderId="0" xfId="0" applyFont="1" applyAlignment="1">
      <alignment horizontal="center" vertical="center"/>
    </xf>
    <xf numFmtId="0" fontId="58" fillId="0" borderId="0" xfId="0" applyFont="1" applyAlignment="1">
      <alignment vertical="center" wrapText="1"/>
    </xf>
    <xf numFmtId="0" fontId="0" fillId="3" borderId="0" xfId="0" applyFill="1">
      <alignment vertical="center"/>
    </xf>
    <xf numFmtId="0" fontId="53" fillId="0" borderId="0" xfId="0" applyFont="1">
      <alignment vertical="center"/>
    </xf>
    <xf numFmtId="0" fontId="10" fillId="0" borderId="0" xfId="0" applyFont="1">
      <alignment vertical="center"/>
    </xf>
    <xf numFmtId="0" fontId="0" fillId="0" borderId="0" xfId="0" applyAlignment="1">
      <alignment horizontal="right" vertical="center"/>
    </xf>
    <xf numFmtId="0" fontId="37" fillId="0" borderId="0" xfId="0" applyFont="1" applyAlignment="1">
      <alignment horizontal="center" vertical="center"/>
    </xf>
    <xf numFmtId="0" fontId="0" fillId="0" borderId="0" xfId="0" applyAlignment="1">
      <alignment vertical="top"/>
    </xf>
    <xf numFmtId="38" fontId="0" fillId="3" borderId="0" xfId="0" applyNumberFormat="1" applyFill="1">
      <alignment vertical="center"/>
    </xf>
    <xf numFmtId="0" fontId="37" fillId="0" borderId="0" xfId="0" applyFont="1" applyAlignment="1">
      <alignment horizontal="center" vertical="center" wrapText="1"/>
    </xf>
    <xf numFmtId="0" fontId="11" fillId="5" borderId="0" xfId="0" applyFont="1" applyFill="1">
      <alignment vertical="center"/>
    </xf>
    <xf numFmtId="0" fontId="13" fillId="0" borderId="11" xfId="0" applyFont="1" applyBorder="1" applyAlignment="1">
      <alignment horizontal="center" vertical="center"/>
    </xf>
    <xf numFmtId="0" fontId="61" fillId="0" borderId="0" xfId="0" applyFont="1">
      <alignment vertical="center"/>
    </xf>
    <xf numFmtId="0" fontId="65" fillId="0" borderId="0" xfId="0" applyFont="1">
      <alignment vertical="center"/>
    </xf>
    <xf numFmtId="0" fontId="38" fillId="0" borderId="0" xfId="0" applyFont="1">
      <alignment vertical="center"/>
    </xf>
    <xf numFmtId="0" fontId="11" fillId="0" borderId="0" xfId="0" applyFont="1">
      <alignment vertical="center"/>
    </xf>
    <xf numFmtId="0" fontId="54" fillId="0" borderId="0" xfId="0" applyFont="1" applyAlignment="1">
      <alignment horizontal="right" vertical="center"/>
    </xf>
    <xf numFmtId="0" fontId="4" fillId="0" borderId="14" xfId="0" applyFont="1" applyBorder="1" applyAlignment="1">
      <alignment horizontal="center" vertical="center"/>
    </xf>
    <xf numFmtId="0" fontId="0" fillId="0" borderId="0" xfId="0" applyAlignment="1">
      <alignment horizontal="center" vertical="center"/>
    </xf>
    <xf numFmtId="0" fontId="4" fillId="3" borderId="14" xfId="0" applyFont="1" applyFill="1" applyBorder="1">
      <alignment vertical="center"/>
    </xf>
    <xf numFmtId="0" fontId="4" fillId="0" borderId="57" xfId="0" applyFont="1" applyBorder="1" applyAlignment="1">
      <alignment horizontal="center" vertical="center"/>
    </xf>
    <xf numFmtId="0" fontId="4" fillId="3" borderId="57" xfId="0" applyFont="1" applyFill="1" applyBorder="1">
      <alignment vertical="center"/>
    </xf>
    <xf numFmtId="0" fontId="4" fillId="0" borderId="56" xfId="0" applyFont="1" applyBorder="1" applyAlignment="1">
      <alignment horizontal="center" vertical="center"/>
    </xf>
    <xf numFmtId="0" fontId="4" fillId="0" borderId="56" xfId="0" applyFont="1" applyBorder="1">
      <alignment vertical="center"/>
    </xf>
    <xf numFmtId="177" fontId="28" fillId="0" borderId="0" xfId="2" applyNumberFormat="1" applyFont="1">
      <alignment vertical="center"/>
    </xf>
    <xf numFmtId="0" fontId="29" fillId="0" borderId="0" xfId="0" applyFont="1">
      <alignment vertical="center"/>
    </xf>
    <xf numFmtId="38" fontId="4" fillId="0" borderId="56" xfId="1" applyFont="1" applyBorder="1" applyAlignment="1" applyProtection="1">
      <alignment vertical="center"/>
    </xf>
    <xf numFmtId="0" fontId="27" fillId="0" borderId="0" xfId="2" applyFont="1" applyAlignment="1">
      <alignment horizontal="center" vertical="center" shrinkToFit="1"/>
    </xf>
    <xf numFmtId="0" fontId="39" fillId="0" borderId="0" xfId="0" applyFont="1" applyAlignment="1">
      <alignment horizontal="left" vertical="center"/>
    </xf>
    <xf numFmtId="0" fontId="21" fillId="0" borderId="0" xfId="2" applyFont="1" applyAlignment="1">
      <alignment horizontal="center" vertical="center"/>
    </xf>
    <xf numFmtId="0" fontId="21" fillId="0" borderId="0" xfId="2" applyFont="1">
      <alignment vertical="center"/>
    </xf>
    <xf numFmtId="0" fontId="27" fillId="0" borderId="14" xfId="2" applyFont="1" applyBorder="1" applyAlignment="1">
      <alignment horizontal="center" vertical="center"/>
    </xf>
    <xf numFmtId="0" fontId="27" fillId="0" borderId="0" xfId="2" applyFont="1" applyAlignment="1">
      <alignment horizontal="center" vertical="center"/>
    </xf>
    <xf numFmtId="0" fontId="26" fillId="0" borderId="38" xfId="2" applyFont="1" applyBorder="1" applyAlignment="1">
      <alignment horizontal="center" vertical="center"/>
    </xf>
    <xf numFmtId="0" fontId="26" fillId="0" borderId="55" xfId="2" applyFont="1" applyBorder="1" applyAlignment="1">
      <alignment horizontal="center" vertical="center"/>
    </xf>
    <xf numFmtId="0" fontId="26" fillId="0" borderId="9" xfId="2" applyFont="1" applyBorder="1" applyAlignment="1">
      <alignment horizontal="center" vertical="center"/>
    </xf>
    <xf numFmtId="0" fontId="24" fillId="0" borderId="40" xfId="2" applyFont="1" applyBorder="1" applyAlignment="1">
      <alignment horizontal="center" vertical="center"/>
    </xf>
    <xf numFmtId="0" fontId="25" fillId="0" borderId="43" xfId="2" applyFont="1" applyBorder="1" applyAlignment="1">
      <alignment horizontal="center" vertical="center"/>
    </xf>
    <xf numFmtId="177" fontId="25" fillId="6" borderId="32" xfId="2" applyNumberFormat="1" applyFont="1" applyFill="1" applyBorder="1">
      <alignment vertical="center"/>
    </xf>
    <xf numFmtId="177" fontId="25" fillId="6" borderId="14" xfId="2" applyNumberFormat="1" applyFont="1" applyFill="1" applyBorder="1">
      <alignment vertical="center"/>
    </xf>
    <xf numFmtId="177" fontId="25" fillId="6" borderId="49" xfId="2" applyNumberFormat="1" applyFont="1" applyFill="1" applyBorder="1">
      <alignment vertical="center"/>
    </xf>
    <xf numFmtId="177" fontId="25" fillId="6" borderId="4" xfId="2" applyNumberFormat="1" applyFont="1" applyFill="1" applyBorder="1">
      <alignment vertical="center"/>
    </xf>
    <xf numFmtId="177" fontId="25" fillId="6" borderId="5" xfId="2" applyNumberFormat="1" applyFont="1" applyFill="1" applyBorder="1" applyAlignment="1">
      <alignment vertical="center" wrapText="1"/>
    </xf>
    <xf numFmtId="177" fontId="25" fillId="6" borderId="6" xfId="2" applyNumberFormat="1" applyFont="1" applyFill="1" applyBorder="1" applyAlignment="1">
      <alignment vertical="center" wrapText="1"/>
    </xf>
    <xf numFmtId="177" fontId="25" fillId="0" borderId="48" xfId="2" applyNumberFormat="1" applyFont="1" applyBorder="1">
      <alignment vertical="center"/>
    </xf>
    <xf numFmtId="0" fontId="63" fillId="0" borderId="0" xfId="2" quotePrefix="1" applyFont="1">
      <alignment vertical="center"/>
    </xf>
    <xf numFmtId="177" fontId="21" fillId="0" borderId="0" xfId="2" applyNumberFormat="1" applyFont="1">
      <alignment vertical="center"/>
    </xf>
    <xf numFmtId="0" fontId="25" fillId="0" borderId="22" xfId="2" applyFont="1" applyBorder="1" applyAlignment="1">
      <alignment horizontal="center" vertical="center"/>
    </xf>
    <xf numFmtId="177" fontId="25" fillId="6" borderId="26" xfId="2" applyNumberFormat="1" applyFont="1" applyFill="1" applyBorder="1">
      <alignment vertical="center"/>
    </xf>
    <xf numFmtId="177" fontId="25" fillId="6" borderId="33" xfId="2" applyNumberFormat="1" applyFont="1" applyFill="1" applyBorder="1">
      <alignment vertical="center"/>
    </xf>
    <xf numFmtId="177" fontId="25" fillId="6" borderId="14" xfId="2" applyNumberFormat="1" applyFont="1" applyFill="1" applyBorder="1" applyAlignment="1">
      <alignment vertical="center" wrapText="1"/>
    </xf>
    <xf numFmtId="177" fontId="25" fillId="6" borderId="17" xfId="2" applyNumberFormat="1" applyFont="1" applyFill="1" applyBorder="1" applyAlignment="1">
      <alignment vertical="center" wrapText="1"/>
    </xf>
    <xf numFmtId="177" fontId="25" fillId="0" borderId="47" xfId="2" applyNumberFormat="1" applyFont="1" applyBorder="1">
      <alignment vertical="center"/>
    </xf>
    <xf numFmtId="177" fontId="25" fillId="6" borderId="22" xfId="2" applyNumberFormat="1" applyFont="1" applyFill="1" applyBorder="1" applyAlignment="1">
      <alignment vertical="center" wrapText="1"/>
    </xf>
    <xf numFmtId="0" fontId="25" fillId="0" borderId="74" xfId="2" applyFont="1" applyBorder="1" applyAlignment="1">
      <alignment horizontal="center" vertical="center"/>
    </xf>
    <xf numFmtId="177" fontId="25" fillId="6" borderId="35" xfId="2" applyNumberFormat="1" applyFont="1" applyFill="1" applyBorder="1">
      <alignment vertical="center"/>
    </xf>
    <xf numFmtId="177" fontId="25" fillId="6" borderId="36" xfId="2" applyNumberFormat="1" applyFont="1" applyFill="1" applyBorder="1">
      <alignment vertical="center"/>
    </xf>
    <xf numFmtId="177" fontId="25" fillId="6" borderId="66" xfId="2" applyNumberFormat="1" applyFont="1" applyFill="1" applyBorder="1">
      <alignment vertical="center"/>
    </xf>
    <xf numFmtId="177" fontId="25" fillId="6" borderId="36" xfId="2" applyNumberFormat="1" applyFont="1" applyFill="1" applyBorder="1" applyAlignment="1">
      <alignment vertical="center" wrapText="1"/>
    </xf>
    <xf numFmtId="177" fontId="25" fillId="6" borderId="37" xfId="2" applyNumberFormat="1" applyFont="1" applyFill="1" applyBorder="1" applyAlignment="1">
      <alignment vertical="center" wrapText="1"/>
    </xf>
    <xf numFmtId="177" fontId="25" fillId="6" borderId="35" xfId="2" applyNumberFormat="1" applyFont="1" applyFill="1" applyBorder="1" applyAlignment="1">
      <alignment vertical="center" wrapText="1"/>
    </xf>
    <xf numFmtId="177" fontId="25" fillId="0" borderId="71" xfId="2" applyNumberFormat="1" applyFont="1" applyBorder="1">
      <alignment vertical="center"/>
    </xf>
    <xf numFmtId="0" fontId="25" fillId="0" borderId="64" xfId="2" applyFont="1" applyBorder="1" applyAlignment="1">
      <alignment horizontal="center" vertical="center"/>
    </xf>
    <xf numFmtId="177" fontId="25" fillId="0" borderId="64" xfId="2" applyNumberFormat="1" applyFont="1" applyBorder="1">
      <alignment vertical="center"/>
    </xf>
    <xf numFmtId="177" fontId="25" fillId="4" borderId="65" xfId="2" applyNumberFormat="1" applyFont="1" applyFill="1" applyBorder="1">
      <alignment vertical="center"/>
    </xf>
    <xf numFmtId="177" fontId="25" fillId="0" borderId="62" xfId="2" applyNumberFormat="1" applyFont="1" applyBorder="1">
      <alignment vertical="center"/>
    </xf>
    <xf numFmtId="177" fontId="25" fillId="0" borderId="65" xfId="2" applyNumberFormat="1" applyFont="1" applyBorder="1">
      <alignment vertical="center"/>
    </xf>
    <xf numFmtId="177" fontId="25" fillId="0" borderId="72" xfId="2" applyNumberFormat="1" applyFont="1" applyBorder="1">
      <alignment vertical="center"/>
    </xf>
    <xf numFmtId="0" fontId="25" fillId="0" borderId="46" xfId="2" applyFont="1" applyBorder="1" applyAlignment="1">
      <alignment horizontal="center" vertical="center"/>
    </xf>
    <xf numFmtId="177" fontId="48" fillId="0" borderId="0" xfId="2" applyNumberFormat="1" applyFont="1">
      <alignment vertical="center"/>
    </xf>
    <xf numFmtId="177" fontId="48" fillId="0" borderId="0" xfId="2" applyNumberFormat="1" applyFont="1" applyAlignment="1">
      <alignment horizontal="center" vertical="center"/>
    </xf>
    <xf numFmtId="177" fontId="21" fillId="0" borderId="0" xfId="2" applyNumberFormat="1" applyFont="1" applyAlignment="1">
      <alignment horizontal="center" vertical="center"/>
    </xf>
    <xf numFmtId="0" fontId="20" fillId="0" borderId="0" xfId="2" applyAlignment="1">
      <alignment horizontal="center" vertical="center"/>
    </xf>
    <xf numFmtId="0" fontId="20" fillId="0" borderId="0" xfId="2">
      <alignment vertical="center"/>
    </xf>
    <xf numFmtId="0" fontId="39" fillId="3" borderId="0" xfId="0" applyFont="1" applyFill="1" applyProtection="1">
      <alignment vertical="center"/>
      <protection locked="0"/>
    </xf>
    <xf numFmtId="0" fontId="10" fillId="3" borderId="0" xfId="0" applyFont="1" applyFill="1">
      <alignment vertical="center"/>
    </xf>
    <xf numFmtId="0" fontId="0" fillId="0" borderId="0" xfId="0" applyProtection="1">
      <alignment vertical="center"/>
      <protection locked="0"/>
    </xf>
    <xf numFmtId="49" fontId="39" fillId="0" borderId="0" xfId="0" applyNumberFormat="1" applyFont="1" applyAlignment="1">
      <alignment horizontal="left" vertical="center"/>
    </xf>
    <xf numFmtId="49" fontId="39" fillId="0" borderId="0" xfId="0" applyNumberFormat="1" applyFont="1">
      <alignment vertical="center"/>
    </xf>
    <xf numFmtId="0" fontId="77" fillId="0" borderId="0" xfId="0" applyFont="1">
      <alignment vertical="center"/>
    </xf>
    <xf numFmtId="0" fontId="78" fillId="4" borderId="0" xfId="0" applyFont="1" applyFill="1">
      <alignment vertical="center"/>
    </xf>
    <xf numFmtId="38" fontId="39" fillId="4" borderId="0" xfId="1" applyFont="1" applyFill="1" applyAlignment="1" applyProtection="1">
      <alignment horizontal="right" vertical="center"/>
      <protection locked="0"/>
    </xf>
    <xf numFmtId="0" fontId="55" fillId="4" borderId="0" xfId="0" applyFont="1" applyFill="1">
      <alignment vertical="center"/>
    </xf>
    <xf numFmtId="38" fontId="79" fillId="0" borderId="0" xfId="1" applyFont="1" applyBorder="1" applyAlignment="1" applyProtection="1">
      <alignment vertical="center"/>
    </xf>
    <xf numFmtId="38" fontId="79" fillId="0" borderId="0" xfId="1" applyFont="1" applyBorder="1" applyProtection="1">
      <alignment vertical="center"/>
    </xf>
    <xf numFmtId="38" fontId="16" fillId="0" borderId="0" xfId="1" applyFont="1" applyBorder="1" applyProtection="1">
      <alignment vertical="center"/>
    </xf>
    <xf numFmtId="38" fontId="10" fillId="4" borderId="4" xfId="1" applyFont="1" applyFill="1" applyBorder="1" applyProtection="1">
      <alignment vertical="center"/>
    </xf>
    <xf numFmtId="38" fontId="7" fillId="4" borderId="33" xfId="1" applyFont="1" applyFill="1" applyBorder="1" applyProtection="1">
      <alignment vertical="center"/>
    </xf>
    <xf numFmtId="38" fontId="0" fillId="4" borderId="17" xfId="1" applyFont="1" applyFill="1" applyBorder="1" applyProtection="1">
      <alignment vertical="center"/>
    </xf>
    <xf numFmtId="38" fontId="9" fillId="0" borderId="7" xfId="1" applyFont="1" applyBorder="1" applyProtection="1">
      <alignment vertical="center"/>
    </xf>
    <xf numFmtId="0" fontId="4" fillId="3" borderId="14" xfId="0" applyFont="1" applyFill="1" applyBorder="1" applyProtection="1">
      <alignment vertical="center"/>
      <protection locked="0"/>
    </xf>
    <xf numFmtId="0" fontId="4" fillId="3" borderId="57" xfId="0" applyFont="1" applyFill="1" applyBorder="1" applyProtection="1">
      <alignment vertical="center"/>
      <protection locked="0"/>
    </xf>
    <xf numFmtId="177" fontId="25" fillId="6" borderId="32" xfId="2" applyNumberFormat="1" applyFont="1" applyFill="1" applyBorder="1" applyProtection="1">
      <alignment vertical="center"/>
      <protection locked="0"/>
    </xf>
    <xf numFmtId="177" fontId="25" fillId="6" borderId="20" xfId="2" applyNumberFormat="1" applyFont="1" applyFill="1" applyBorder="1" applyProtection="1">
      <alignment vertical="center"/>
      <protection locked="0"/>
    </xf>
    <xf numFmtId="177" fontId="25" fillId="6" borderId="49" xfId="2" applyNumberFormat="1" applyFont="1" applyFill="1" applyBorder="1" applyProtection="1">
      <alignment vertical="center"/>
      <protection locked="0"/>
    </xf>
    <xf numFmtId="177" fontId="25" fillId="6" borderId="4" xfId="2" applyNumberFormat="1" applyFont="1" applyFill="1" applyBorder="1" applyProtection="1">
      <alignment vertical="center"/>
      <protection locked="0"/>
    </xf>
    <xf numFmtId="177" fontId="25" fillId="6" borderId="5" xfId="2" applyNumberFormat="1" applyFont="1" applyFill="1" applyBorder="1" applyAlignment="1" applyProtection="1">
      <alignment vertical="center" wrapText="1"/>
      <protection locked="0"/>
    </xf>
    <xf numFmtId="177" fontId="25" fillId="6" borderId="6" xfId="2" applyNumberFormat="1" applyFont="1" applyFill="1" applyBorder="1" applyAlignment="1" applyProtection="1">
      <alignment vertical="center" wrapText="1"/>
      <protection locked="0"/>
    </xf>
    <xf numFmtId="177" fontId="25" fillId="6" borderId="32" xfId="2" applyNumberFormat="1" applyFont="1" applyFill="1" applyBorder="1" applyAlignment="1" applyProtection="1">
      <alignment vertical="center" wrapText="1"/>
      <protection locked="0"/>
    </xf>
    <xf numFmtId="41" fontId="25" fillId="6" borderId="21" xfId="3" applyFont="1" applyFill="1" applyBorder="1" applyAlignment="1" applyProtection="1">
      <alignment vertical="center"/>
      <protection locked="0"/>
    </xf>
    <xf numFmtId="0" fontId="72" fillId="0" borderId="0" xfId="2" applyFont="1">
      <alignment vertical="center"/>
    </xf>
    <xf numFmtId="177" fontId="25" fillId="6" borderId="14" xfId="2" applyNumberFormat="1" applyFont="1" applyFill="1" applyBorder="1" applyProtection="1">
      <alignment vertical="center"/>
      <protection locked="0"/>
    </xf>
    <xf numFmtId="177" fontId="25" fillId="6" borderId="26" xfId="2" applyNumberFormat="1" applyFont="1" applyFill="1" applyBorder="1" applyProtection="1">
      <alignment vertical="center"/>
      <protection locked="0"/>
    </xf>
    <xf numFmtId="177" fontId="25" fillId="6" borderId="33" xfId="2" applyNumberFormat="1" applyFont="1" applyFill="1" applyBorder="1" applyProtection="1">
      <alignment vertical="center"/>
      <protection locked="0"/>
    </xf>
    <xf numFmtId="177" fontId="25" fillId="6" borderId="14" xfId="2" applyNumberFormat="1" applyFont="1" applyFill="1" applyBorder="1" applyAlignment="1" applyProtection="1">
      <alignment vertical="center" wrapText="1"/>
      <protection locked="0"/>
    </xf>
    <xf numFmtId="177" fontId="25" fillId="6" borderId="17" xfId="2" applyNumberFormat="1" applyFont="1" applyFill="1" applyBorder="1" applyAlignment="1" applyProtection="1">
      <alignment vertical="center" wrapText="1"/>
      <protection locked="0"/>
    </xf>
    <xf numFmtId="177" fontId="25" fillId="6" borderId="33" xfId="2" applyNumberFormat="1" applyFont="1" applyFill="1" applyBorder="1" applyAlignment="1" applyProtection="1">
      <alignment vertical="center" wrapText="1"/>
      <protection locked="0"/>
    </xf>
    <xf numFmtId="41" fontId="25" fillId="6" borderId="17" xfId="3" applyFont="1" applyFill="1" applyBorder="1" applyAlignment="1" applyProtection="1">
      <alignment vertical="center"/>
      <protection locked="0"/>
    </xf>
    <xf numFmtId="177" fontId="25" fillId="6" borderId="22" xfId="2" applyNumberFormat="1" applyFont="1" applyFill="1" applyBorder="1" applyAlignment="1" applyProtection="1">
      <alignment vertical="center" wrapText="1"/>
      <protection locked="0"/>
    </xf>
    <xf numFmtId="0" fontId="72" fillId="0" borderId="61" xfId="2" applyFont="1" applyBorder="1">
      <alignment vertical="center"/>
    </xf>
    <xf numFmtId="177" fontId="25" fillId="6" borderId="66" xfId="2" applyNumberFormat="1" applyFont="1" applyFill="1" applyBorder="1" applyProtection="1">
      <alignment vertical="center"/>
      <protection locked="0"/>
    </xf>
    <xf numFmtId="177" fontId="25" fillId="6" borderId="7" xfId="2" applyNumberFormat="1" applyFont="1" applyFill="1" applyBorder="1" applyProtection="1">
      <alignment vertical="center"/>
      <protection locked="0"/>
    </xf>
    <xf numFmtId="177" fontId="25" fillId="6" borderId="39" xfId="2" applyNumberFormat="1" applyFont="1" applyFill="1" applyBorder="1" applyAlignment="1" applyProtection="1">
      <alignment vertical="center" wrapText="1"/>
      <protection locked="0"/>
    </xf>
    <xf numFmtId="177" fontId="25" fillId="6" borderId="9" xfId="2" applyNumberFormat="1" applyFont="1" applyFill="1" applyBorder="1" applyAlignment="1" applyProtection="1">
      <alignment vertical="center" wrapText="1"/>
      <protection locked="0"/>
    </xf>
    <xf numFmtId="177" fontId="25" fillId="6" borderId="77" xfId="2" applyNumberFormat="1" applyFont="1" applyFill="1" applyBorder="1" applyAlignment="1" applyProtection="1">
      <alignment vertical="center" wrapText="1"/>
      <protection locked="0"/>
    </xf>
    <xf numFmtId="41" fontId="25" fillId="6" borderId="34" xfId="3" applyFont="1" applyFill="1" applyBorder="1" applyAlignment="1" applyProtection="1">
      <alignment vertical="center"/>
      <protection locked="0"/>
    </xf>
    <xf numFmtId="0" fontId="25" fillId="0" borderId="78" xfId="2" applyFont="1" applyBorder="1" applyAlignment="1">
      <alignment horizontal="center" vertical="center"/>
    </xf>
    <xf numFmtId="177" fontId="25" fillId="0" borderId="79" xfId="2" applyNumberFormat="1" applyFont="1" applyBorder="1">
      <alignment vertical="center"/>
    </xf>
    <xf numFmtId="177" fontId="25" fillId="0" borderId="80" xfId="2" applyNumberFormat="1" applyFont="1" applyBorder="1">
      <alignment vertical="center"/>
    </xf>
    <xf numFmtId="177" fontId="25" fillId="0" borderId="81" xfId="2" applyNumberFormat="1" applyFont="1" applyBorder="1">
      <alignment vertical="center"/>
    </xf>
    <xf numFmtId="38" fontId="25" fillId="0" borderId="82" xfId="1" applyFont="1" applyBorder="1" applyProtection="1">
      <alignment vertical="center"/>
    </xf>
    <xf numFmtId="0" fontId="81" fillId="0" borderId="0" xfId="2" applyFont="1">
      <alignment vertical="center"/>
    </xf>
    <xf numFmtId="0" fontId="39" fillId="0" borderId="0" xfId="0" applyFont="1" applyProtection="1">
      <alignment vertical="center"/>
      <protection locked="0"/>
    </xf>
    <xf numFmtId="0" fontId="39" fillId="4" borderId="0" xfId="0" applyFont="1" applyFill="1" applyProtection="1">
      <alignment vertical="center"/>
      <protection locked="0"/>
    </xf>
    <xf numFmtId="0" fontId="43" fillId="4" borderId="0" xfId="0" applyFont="1" applyFill="1" applyProtection="1">
      <alignment vertical="center"/>
      <protection locked="0"/>
    </xf>
    <xf numFmtId="38" fontId="39" fillId="4" borderId="0" xfId="0" applyNumberFormat="1" applyFont="1" applyFill="1">
      <alignment vertical="center"/>
    </xf>
    <xf numFmtId="0" fontId="49" fillId="0" borderId="0" xfId="0" applyFont="1" applyAlignment="1">
      <alignment vertical="center" wrapText="1"/>
    </xf>
    <xf numFmtId="0" fontId="83" fillId="0" borderId="0" xfId="0" applyFont="1" applyAlignment="1">
      <alignment horizontal="center" vertical="center"/>
    </xf>
    <xf numFmtId="0" fontId="30" fillId="8" borderId="14" xfId="0" applyFont="1" applyFill="1" applyBorder="1" applyProtection="1">
      <alignment vertical="center"/>
      <protection locked="0"/>
    </xf>
    <xf numFmtId="0" fontId="17" fillId="0" borderId="0" xfId="0" applyFont="1" applyAlignment="1">
      <alignment horizontal="center" vertical="center"/>
    </xf>
    <xf numFmtId="38" fontId="72" fillId="4" borderId="0" xfId="1" applyFont="1" applyFill="1" applyBorder="1" applyAlignment="1" applyProtection="1">
      <alignment vertical="center"/>
    </xf>
    <xf numFmtId="0" fontId="60" fillId="0" borderId="0" xfId="0" applyFont="1" applyAlignment="1">
      <alignment horizontal="right" vertical="center"/>
    </xf>
    <xf numFmtId="38" fontId="4" fillId="3" borderId="14" xfId="1" applyFont="1" applyFill="1" applyBorder="1" applyAlignment="1" applyProtection="1">
      <alignment vertical="center"/>
      <protection locked="0"/>
    </xf>
    <xf numFmtId="38" fontId="4" fillId="3" borderId="57" xfId="1" applyFont="1" applyFill="1" applyBorder="1" applyAlignment="1" applyProtection="1">
      <alignment vertical="center"/>
      <protection locked="0"/>
    </xf>
    <xf numFmtId="0" fontId="84" fillId="0" borderId="0" xfId="0" applyFont="1" applyAlignment="1">
      <alignment horizontal="center" vertical="center"/>
    </xf>
    <xf numFmtId="0" fontId="10" fillId="4" borderId="0" xfId="0" applyFont="1" applyFill="1" applyAlignment="1">
      <alignment vertical="center" wrapText="1"/>
    </xf>
    <xf numFmtId="0" fontId="85" fillId="0" borderId="0" xfId="0" applyFont="1">
      <alignment vertical="center"/>
    </xf>
    <xf numFmtId="0" fontId="30" fillId="0" borderId="0" xfId="0" applyFont="1" applyAlignment="1">
      <alignment horizontal="center" vertical="center"/>
    </xf>
    <xf numFmtId="0" fontId="34" fillId="0" borderId="0" xfId="0" applyFont="1" applyAlignment="1">
      <alignment horizontal="left" vertical="center"/>
    </xf>
    <xf numFmtId="0" fontId="87" fillId="0" borderId="0" xfId="0" applyFont="1" applyAlignment="1">
      <alignment horizontal="right" vertical="center"/>
    </xf>
    <xf numFmtId="0" fontId="88" fillId="0" borderId="0" xfId="0" applyFont="1" applyAlignment="1">
      <alignment vertical="center" wrapText="1"/>
    </xf>
    <xf numFmtId="0" fontId="89" fillId="0" borderId="0" xfId="0" applyFont="1">
      <alignment vertical="center"/>
    </xf>
    <xf numFmtId="0" fontId="87" fillId="0" borderId="16" xfId="0" applyFont="1" applyBorder="1">
      <alignment vertical="center"/>
    </xf>
    <xf numFmtId="0" fontId="87" fillId="0" borderId="24" xfId="0" applyFont="1" applyBorder="1">
      <alignment vertical="center"/>
    </xf>
    <xf numFmtId="0" fontId="87" fillId="0" borderId="27" xfId="0" applyFont="1" applyBorder="1">
      <alignment vertical="center"/>
    </xf>
    <xf numFmtId="0" fontId="87" fillId="0" borderId="75" xfId="0" applyFont="1" applyBorder="1">
      <alignment vertical="center"/>
    </xf>
    <xf numFmtId="0" fontId="87" fillId="0" borderId="16" xfId="0" applyFont="1" applyBorder="1" applyAlignment="1">
      <alignment horizontal="right" vertical="center"/>
    </xf>
    <xf numFmtId="0" fontId="17" fillId="0" borderId="0" xfId="0" applyFont="1" applyAlignment="1">
      <alignment horizontal="center" vertical="center" wrapText="1"/>
    </xf>
    <xf numFmtId="0" fontId="93" fillId="0" borderId="0" xfId="0" applyFont="1">
      <alignment vertical="center"/>
    </xf>
    <xf numFmtId="0" fontId="93" fillId="0" borderId="0" xfId="0" applyFont="1" applyProtection="1">
      <alignment vertical="center"/>
      <protection locked="0"/>
    </xf>
    <xf numFmtId="177" fontId="25" fillId="6" borderId="35" xfId="2" applyNumberFormat="1" applyFont="1" applyFill="1" applyBorder="1" applyProtection="1">
      <alignment vertical="center"/>
      <protection locked="0"/>
    </xf>
    <xf numFmtId="38" fontId="27" fillId="6" borderId="0" xfId="1" applyFont="1" applyFill="1">
      <alignment vertical="center"/>
    </xf>
    <xf numFmtId="0" fontId="51" fillId="0" borderId="67" xfId="0" applyFont="1" applyBorder="1" applyAlignment="1">
      <alignment horizontal="center" vertical="center"/>
    </xf>
    <xf numFmtId="0" fontId="51" fillId="4" borderId="22" xfId="0" applyFont="1" applyFill="1" applyBorder="1" applyAlignment="1">
      <alignment horizontal="left" vertical="center"/>
    </xf>
    <xf numFmtId="0" fontId="51" fillId="4" borderId="67" xfId="0" applyFont="1" applyFill="1" applyBorder="1" applyAlignment="1">
      <alignment horizontal="left" vertical="center"/>
    </xf>
    <xf numFmtId="0" fontId="87" fillId="8" borderId="27" xfId="0" applyFont="1" applyFill="1" applyBorder="1">
      <alignment vertical="center"/>
    </xf>
    <xf numFmtId="0" fontId="87" fillId="0" borderId="0" xfId="0" applyFont="1">
      <alignment vertical="center"/>
    </xf>
    <xf numFmtId="0" fontId="87" fillId="8" borderId="0" xfId="0" applyFont="1" applyFill="1">
      <alignment vertical="center"/>
    </xf>
    <xf numFmtId="0" fontId="90" fillId="4" borderId="20" xfId="0" applyFont="1" applyFill="1" applyBorder="1" applyAlignment="1">
      <alignment horizontal="center" vertical="center"/>
    </xf>
    <xf numFmtId="0" fontId="87" fillId="4" borderId="14" xfId="0" applyFont="1" applyFill="1" applyBorder="1" applyAlignment="1">
      <alignment horizontal="center" vertical="center"/>
    </xf>
    <xf numFmtId="0" fontId="91" fillId="4" borderId="14" xfId="0" applyFont="1" applyFill="1" applyBorder="1" applyAlignment="1">
      <alignment horizontal="center" vertical="center"/>
    </xf>
    <xf numFmtId="0" fontId="91" fillId="4" borderId="17" xfId="0" applyFont="1" applyFill="1" applyBorder="1" applyAlignment="1">
      <alignment horizontal="center" vertical="center"/>
    </xf>
    <xf numFmtId="0" fontId="0" fillId="0" borderId="67" xfId="0" applyBorder="1" applyAlignment="1">
      <alignment horizontal="center" vertical="center"/>
    </xf>
    <xf numFmtId="0" fontId="0" fillId="0" borderId="18" xfId="0" applyBorder="1" applyAlignment="1">
      <alignment horizontal="center" vertical="center"/>
    </xf>
    <xf numFmtId="0" fontId="51" fillId="0" borderId="22" xfId="0" applyFont="1" applyBorder="1" applyAlignment="1">
      <alignment horizontal="left" vertical="center"/>
    </xf>
    <xf numFmtId="0" fontId="51" fillId="0" borderId="67" xfId="0" applyFont="1" applyBorder="1" applyAlignment="1">
      <alignment horizontal="left" vertical="center"/>
    </xf>
    <xf numFmtId="0" fontId="51" fillId="0" borderId="18" xfId="0" applyFont="1" applyBorder="1" applyAlignment="1">
      <alignment horizontal="left" vertical="center"/>
    </xf>
    <xf numFmtId="0" fontId="77" fillId="0" borderId="14" xfId="0" applyFont="1" applyBorder="1">
      <alignment vertical="center"/>
    </xf>
    <xf numFmtId="178" fontId="0" fillId="3" borderId="8" xfId="1" applyNumberFormat="1" applyFont="1" applyFill="1" applyBorder="1" applyProtection="1">
      <alignment vertical="center"/>
    </xf>
    <xf numFmtId="0" fontId="80" fillId="0" borderId="0" xfId="0" applyFont="1" applyAlignment="1">
      <alignment vertical="center" wrapText="1"/>
    </xf>
    <xf numFmtId="0" fontId="43" fillId="0" borderId="0" xfId="4" applyFont="1">
      <alignment vertical="center"/>
    </xf>
    <xf numFmtId="0" fontId="75" fillId="5" borderId="15" xfId="0" applyFont="1" applyFill="1" applyBorder="1" applyAlignment="1">
      <alignment horizontal="left" vertical="center" wrapText="1"/>
    </xf>
    <xf numFmtId="0" fontId="75" fillId="5" borderId="16" xfId="0" applyFont="1" applyFill="1" applyBorder="1" applyAlignment="1">
      <alignment horizontal="left" vertical="center" wrapText="1"/>
    </xf>
    <xf numFmtId="0" fontId="75" fillId="5" borderId="75" xfId="0" applyFont="1" applyFill="1" applyBorder="1" applyAlignment="1">
      <alignment horizontal="left" vertical="center" wrapText="1"/>
    </xf>
    <xf numFmtId="0" fontId="75" fillId="5" borderId="61" xfId="0" applyFont="1" applyFill="1" applyBorder="1" applyAlignment="1">
      <alignment horizontal="left" vertical="center" wrapText="1"/>
    </xf>
    <xf numFmtId="0" fontId="75" fillId="5" borderId="0" xfId="0" applyFont="1" applyFill="1" applyAlignment="1">
      <alignment horizontal="left" vertical="center" wrapText="1"/>
    </xf>
    <xf numFmtId="0" fontId="75" fillId="5" borderId="24" xfId="0" applyFont="1" applyFill="1" applyBorder="1" applyAlignment="1">
      <alignment horizontal="left" vertical="center" wrapText="1"/>
    </xf>
    <xf numFmtId="0" fontId="75" fillId="5" borderId="46" xfId="0" applyFont="1" applyFill="1" applyBorder="1" applyAlignment="1">
      <alignment horizontal="left" vertical="center" wrapText="1"/>
    </xf>
    <xf numFmtId="0" fontId="75" fillId="5" borderId="28" xfId="0" applyFont="1" applyFill="1" applyBorder="1" applyAlignment="1">
      <alignment horizontal="left" vertical="center" wrapText="1"/>
    </xf>
    <xf numFmtId="0" fontId="75" fillId="5" borderId="76" xfId="0" applyFont="1" applyFill="1" applyBorder="1" applyAlignment="1">
      <alignment horizontal="left" vertical="center" wrapText="1"/>
    </xf>
    <xf numFmtId="0" fontId="46" fillId="0" borderId="0" xfId="0" applyFont="1" applyAlignment="1">
      <alignment horizontal="center" vertical="center" wrapText="1"/>
    </xf>
    <xf numFmtId="0" fontId="45" fillId="0" borderId="0" xfId="0" applyFont="1" applyAlignment="1">
      <alignment horizontal="left" vertical="center"/>
    </xf>
    <xf numFmtId="38" fontId="39" fillId="4" borderId="0" xfId="1" applyFont="1" applyFill="1" applyAlignment="1">
      <alignment horizontal="right" vertical="center"/>
    </xf>
    <xf numFmtId="0" fontId="41" fillId="0" borderId="0" xfId="0" applyFont="1" applyAlignment="1">
      <alignment horizontal="center" vertical="center"/>
    </xf>
    <xf numFmtId="0" fontId="39" fillId="0" borderId="0" xfId="0" applyFont="1" applyAlignment="1">
      <alignment horizontal="left" vertical="center"/>
    </xf>
    <xf numFmtId="38" fontId="39" fillId="4" borderId="0" xfId="1" applyFont="1" applyFill="1" applyAlignment="1" applyProtection="1">
      <alignment horizontal="right" vertical="center"/>
      <protection locked="0"/>
    </xf>
    <xf numFmtId="0" fontId="43" fillId="3" borderId="0" xfId="0" applyFont="1" applyFill="1" applyAlignment="1" applyProtection="1">
      <alignment horizontal="left" vertical="center" wrapText="1"/>
      <protection locked="0"/>
    </xf>
    <xf numFmtId="0" fontId="43" fillId="3" borderId="0" xfId="0" applyFont="1" applyFill="1" applyAlignment="1" applyProtection="1">
      <alignment horizontal="left" vertical="center"/>
      <protection locked="0"/>
    </xf>
    <xf numFmtId="0" fontId="70" fillId="4" borderId="0" xfId="0" applyFont="1" applyFill="1" applyAlignment="1" applyProtection="1">
      <alignment horizontal="right" vertical="center"/>
      <protection locked="0"/>
    </xf>
    <xf numFmtId="0" fontId="95" fillId="3" borderId="15" xfId="0" applyFont="1" applyFill="1" applyBorder="1" applyAlignment="1">
      <alignment horizontal="center" vertical="center" wrapText="1"/>
    </xf>
    <xf numFmtId="0" fontId="95" fillId="3" borderId="16" xfId="0" applyFont="1" applyFill="1" applyBorder="1" applyAlignment="1">
      <alignment horizontal="center" vertical="center" wrapText="1"/>
    </xf>
    <xf numFmtId="0" fontId="95" fillId="3" borderId="75" xfId="0" applyFont="1" applyFill="1" applyBorder="1" applyAlignment="1">
      <alignment horizontal="center" vertical="center" wrapText="1"/>
    </xf>
    <xf numFmtId="0" fontId="95" fillId="3" borderId="46" xfId="0" applyFont="1" applyFill="1" applyBorder="1" applyAlignment="1">
      <alignment horizontal="center" vertical="center" wrapText="1"/>
    </xf>
    <xf numFmtId="0" fontId="95" fillId="3" borderId="28" xfId="0" applyFont="1" applyFill="1" applyBorder="1" applyAlignment="1">
      <alignment horizontal="center" vertical="center" wrapText="1"/>
    </xf>
    <xf numFmtId="0" fontId="95" fillId="3" borderId="76" xfId="0" applyFont="1" applyFill="1" applyBorder="1" applyAlignment="1">
      <alignment horizontal="center" vertical="center" wrapText="1"/>
    </xf>
    <xf numFmtId="0" fontId="39" fillId="0" borderId="0" xfId="0" applyFont="1" applyAlignment="1">
      <alignment horizontal="center" vertical="center"/>
    </xf>
    <xf numFmtId="0" fontId="46" fillId="0" borderId="0" xfId="0" applyFont="1" applyAlignment="1">
      <alignment horizontal="left" vertical="center" wrapText="1"/>
    </xf>
    <xf numFmtId="0" fontId="43" fillId="4" borderId="0" xfId="0" applyFont="1" applyFill="1" applyAlignment="1" applyProtection="1">
      <alignment horizontal="left" vertical="center"/>
      <protection locked="0"/>
    </xf>
    <xf numFmtId="0" fontId="39" fillId="4" borderId="0" xfId="0" applyFont="1" applyFill="1" applyAlignment="1" applyProtection="1">
      <alignment horizontal="right" vertical="center"/>
      <protection locked="0"/>
    </xf>
    <xf numFmtId="0" fontId="37" fillId="0" borderId="0" xfId="0" applyFont="1" applyAlignment="1">
      <alignment horizontal="center" vertical="center"/>
    </xf>
    <xf numFmtId="38" fontId="37" fillId="0" borderId="0" xfId="0" applyNumberFormat="1" applyFont="1" applyAlignment="1">
      <alignment horizontal="right" vertical="center"/>
    </xf>
    <xf numFmtId="0" fontId="80" fillId="0" borderId="0" xfId="0" applyFont="1" applyAlignment="1">
      <alignment horizontal="left" vertical="center" wrapText="1"/>
    </xf>
    <xf numFmtId="0" fontId="37" fillId="0" borderId="35" xfId="0" applyFont="1" applyBorder="1" applyAlignment="1">
      <alignment horizontal="center" vertical="center"/>
    </xf>
    <xf numFmtId="0" fontId="37" fillId="0" borderId="36" xfId="0" applyFont="1" applyBorder="1" applyAlignment="1">
      <alignment horizontal="center" vertical="center"/>
    </xf>
    <xf numFmtId="38" fontId="37" fillId="0" borderId="36" xfId="0" applyNumberFormat="1" applyFont="1" applyBorder="1">
      <alignment vertical="center"/>
    </xf>
    <xf numFmtId="0" fontId="37" fillId="0" borderId="36" xfId="0" applyFont="1" applyBorder="1">
      <alignment vertical="center"/>
    </xf>
    <xf numFmtId="0" fontId="37" fillId="0" borderId="37" xfId="0" applyFont="1" applyBorder="1">
      <alignment vertical="center"/>
    </xf>
    <xf numFmtId="0" fontId="11" fillId="0" borderId="0" xfId="0" applyFont="1" applyAlignment="1">
      <alignment horizontal="center" vertical="center" wrapText="1"/>
    </xf>
    <xf numFmtId="0" fontId="73" fillId="8" borderId="16" xfId="0" applyFont="1" applyFill="1" applyBorder="1" applyAlignment="1">
      <alignment horizontal="left" vertical="center" wrapText="1"/>
    </xf>
    <xf numFmtId="0" fontId="73" fillId="8" borderId="0" xfId="0" applyFont="1" applyFill="1" applyAlignment="1">
      <alignment horizontal="left" vertical="center" wrapText="1"/>
    </xf>
    <xf numFmtId="0" fontId="37" fillId="0" borderId="38" xfId="0" applyFont="1" applyBorder="1" applyAlignment="1">
      <alignment horizontal="center" vertical="center"/>
    </xf>
    <xf numFmtId="0" fontId="37" fillId="0" borderId="39" xfId="0" applyFont="1" applyBorder="1" applyAlignment="1">
      <alignment horizontal="center" vertical="center"/>
    </xf>
    <xf numFmtId="38" fontId="37" fillId="0" borderId="39" xfId="1" applyFont="1" applyBorder="1" applyAlignment="1" applyProtection="1">
      <alignment vertical="center"/>
    </xf>
    <xf numFmtId="38" fontId="37" fillId="0" borderId="40" xfId="1" applyFont="1" applyBorder="1" applyAlignment="1" applyProtection="1">
      <alignment vertical="center"/>
    </xf>
    <xf numFmtId="38" fontId="48" fillId="0" borderId="61" xfId="1" applyFont="1" applyBorder="1" applyAlignment="1" applyProtection="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38" fontId="37" fillId="0" borderId="5" xfId="0" applyNumberFormat="1" applyFont="1" applyBorder="1">
      <alignment vertical="center"/>
    </xf>
    <xf numFmtId="0" fontId="37" fillId="0" borderId="5" xfId="0" applyFont="1" applyBorder="1">
      <alignment vertical="center"/>
    </xf>
    <xf numFmtId="0" fontId="37" fillId="0" borderId="6" xfId="0" applyFont="1" applyBorder="1">
      <alignment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38" fontId="0" fillId="3" borderId="23" xfId="1" applyFont="1" applyFill="1" applyBorder="1" applyAlignment="1" applyProtection="1">
      <alignment horizontal="center" vertical="center" wrapText="1"/>
    </xf>
    <xf numFmtId="38" fontId="0" fillId="3" borderId="2" xfId="1" applyFont="1" applyFill="1" applyBorder="1" applyAlignment="1" applyProtection="1">
      <alignment horizontal="center" vertical="center" wrapText="1"/>
    </xf>
    <xf numFmtId="38" fontId="0" fillId="3" borderId="3" xfId="1" applyFont="1" applyFill="1" applyBorder="1" applyAlignment="1" applyProtection="1">
      <alignment horizontal="center" vertical="center" wrapText="1"/>
    </xf>
    <xf numFmtId="38" fontId="11" fillId="0" borderId="1" xfId="1" applyFont="1" applyBorder="1" applyAlignment="1" applyProtection="1">
      <alignment horizontal="center" vertical="center" wrapText="1"/>
    </xf>
    <xf numFmtId="38" fontId="11" fillId="0" borderId="54" xfId="1" applyFont="1" applyBorder="1" applyAlignment="1" applyProtection="1">
      <alignment horizontal="center" vertical="center" wrapText="1"/>
    </xf>
    <xf numFmtId="38" fontId="0" fillId="3" borderId="23" xfId="1" applyFont="1" applyFill="1" applyBorder="1" applyAlignment="1" applyProtection="1">
      <alignment horizontal="center" vertical="center"/>
    </xf>
    <xf numFmtId="38" fontId="0" fillId="3" borderId="3" xfId="1" applyFont="1" applyFill="1" applyBorder="1" applyAlignment="1" applyProtection="1">
      <alignment horizontal="center" vertical="center"/>
    </xf>
    <xf numFmtId="38" fontId="9" fillId="0" borderId="1" xfId="1" applyFont="1" applyBorder="1" applyAlignment="1" applyProtection="1">
      <alignment horizontal="center" vertical="center" wrapText="1"/>
    </xf>
    <xf numFmtId="38" fontId="9" fillId="0" borderId="54" xfId="1" applyFont="1" applyBorder="1" applyAlignment="1" applyProtection="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38" fontId="8" fillId="0" borderId="1" xfId="1" applyFont="1" applyBorder="1" applyAlignment="1" applyProtection="1">
      <alignment horizontal="center" vertical="center"/>
    </xf>
    <xf numFmtId="38" fontId="8" fillId="0" borderId="3" xfId="1" applyFont="1" applyBorder="1" applyAlignment="1" applyProtection="1">
      <alignment horizontal="center" vertical="center"/>
    </xf>
    <xf numFmtId="38" fontId="8" fillId="0" borderId="1" xfId="1" applyFont="1" applyBorder="1" applyAlignment="1" applyProtection="1">
      <alignment horizontal="center" vertical="center" wrapText="1"/>
    </xf>
    <xf numFmtId="38" fontId="8" fillId="0" borderId="3" xfId="1" applyFont="1" applyBorder="1" applyAlignment="1" applyProtection="1">
      <alignment horizontal="center" vertical="center" wrapText="1"/>
    </xf>
    <xf numFmtId="0" fontId="13" fillId="0" borderId="0" xfId="0" applyFont="1" applyAlignment="1">
      <alignment horizontal="left" vertical="center"/>
    </xf>
    <xf numFmtId="0" fontId="13" fillId="0" borderId="24" xfId="0" applyFont="1" applyBorder="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54" fillId="4" borderId="1" xfId="0" applyFont="1" applyFill="1" applyBorder="1" applyAlignment="1">
      <alignment horizontal="center" vertical="center"/>
    </xf>
    <xf numFmtId="0" fontId="54" fillId="4" borderId="2" xfId="0" applyFont="1" applyFill="1" applyBorder="1" applyAlignment="1">
      <alignment horizontal="center" vertical="center"/>
    </xf>
    <xf numFmtId="0" fontId="54" fillId="4"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11" fillId="5" borderId="0" xfId="0" applyFont="1" applyFill="1">
      <alignment vertical="center"/>
    </xf>
    <xf numFmtId="0" fontId="4" fillId="0" borderId="56" xfId="0" applyFont="1" applyBorder="1" applyAlignment="1">
      <alignment horizontal="center" vertical="center"/>
    </xf>
    <xf numFmtId="38" fontId="4" fillId="0" borderId="84" xfId="1" applyFont="1" applyBorder="1" applyAlignment="1" applyProtection="1">
      <alignment vertical="center"/>
    </xf>
    <xf numFmtId="38" fontId="4" fillId="0" borderId="85" xfId="1" applyFont="1" applyBorder="1" applyAlignment="1" applyProtection="1">
      <alignment vertical="center"/>
    </xf>
    <xf numFmtId="38" fontId="4" fillId="0" borderId="56" xfId="1" applyFont="1" applyBorder="1" applyAlignment="1" applyProtection="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4" fillId="3" borderId="14" xfId="0" applyFont="1" applyFill="1" applyBorder="1" applyAlignment="1" applyProtection="1">
      <alignment horizontal="left" vertical="center"/>
      <protection locked="0"/>
    </xf>
    <xf numFmtId="38" fontId="4" fillId="3" borderId="26" xfId="1" applyFont="1" applyFill="1" applyBorder="1" applyAlignment="1" applyProtection="1">
      <alignment vertical="center"/>
      <protection locked="0"/>
    </xf>
    <xf numFmtId="38" fontId="4" fillId="3" borderId="18" xfId="1" applyFont="1" applyFill="1" applyBorder="1" applyAlignment="1" applyProtection="1">
      <alignment vertical="center"/>
      <protection locked="0"/>
    </xf>
    <xf numFmtId="38" fontId="4" fillId="0" borderId="14" xfId="1" applyFont="1" applyBorder="1" applyAlignment="1" applyProtection="1">
      <alignment vertical="center"/>
    </xf>
    <xf numFmtId="38" fontId="4" fillId="0" borderId="14" xfId="1" applyFont="1" applyFill="1" applyBorder="1" applyAlignment="1" applyProtection="1">
      <alignment vertical="center" wrapText="1"/>
    </xf>
    <xf numFmtId="0" fontId="4" fillId="3" borderId="57" xfId="0" applyFont="1" applyFill="1" applyBorder="1" applyAlignment="1" applyProtection="1">
      <alignment horizontal="left"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4" fillId="0" borderId="14" xfId="0" applyFont="1" applyBorder="1" applyAlignment="1">
      <alignment horizontal="center" vertical="center"/>
    </xf>
    <xf numFmtId="0" fontId="4" fillId="0" borderId="26" xfId="0" applyFont="1" applyBorder="1" applyAlignment="1">
      <alignment horizontal="center" vertical="center" wrapText="1"/>
    </xf>
    <xf numFmtId="0" fontId="4" fillId="0" borderId="18" xfId="0" applyFont="1" applyBorder="1" applyAlignment="1">
      <alignment horizontal="center" vertical="center"/>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8" fillId="0" borderId="14" xfId="0" applyFont="1" applyBorder="1" applyAlignment="1">
      <alignment horizontal="center" vertical="center"/>
    </xf>
    <xf numFmtId="0" fontId="94" fillId="2" borderId="0" xfId="0" applyFont="1" applyFill="1" applyAlignment="1">
      <alignment horizontal="left"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51" fillId="0" borderId="14" xfId="0" applyFont="1" applyBorder="1" applyAlignment="1">
      <alignment horizontal="center" vertical="center" wrapText="1"/>
    </xf>
    <xf numFmtId="0" fontId="51" fillId="0" borderId="14" xfId="0" applyFont="1" applyBorder="1" applyAlignment="1">
      <alignment horizontal="center" vertical="center"/>
    </xf>
    <xf numFmtId="0" fontId="30" fillId="8" borderId="26" xfId="0" applyFont="1" applyFill="1" applyBorder="1" applyAlignment="1" applyProtection="1">
      <alignment horizontal="center" vertical="center"/>
      <protection locked="0"/>
    </xf>
    <xf numFmtId="0" fontId="30" fillId="8" borderId="67" xfId="0" applyFont="1" applyFill="1" applyBorder="1" applyAlignment="1" applyProtection="1">
      <alignment horizontal="center" vertical="center"/>
      <protection locked="0"/>
    </xf>
    <xf numFmtId="0" fontId="30" fillId="8" borderId="18" xfId="0" applyFont="1" applyFill="1" applyBorder="1" applyAlignment="1" applyProtection="1">
      <alignment horizontal="center" vertical="center"/>
      <protection locked="0"/>
    </xf>
    <xf numFmtId="0" fontId="30" fillId="0" borderId="14" xfId="0" applyFont="1" applyBorder="1" applyAlignment="1">
      <alignment horizontal="center" vertical="center" wrapText="1"/>
    </xf>
    <xf numFmtId="0" fontId="82" fillId="0" borderId="0" xfId="0" applyFont="1" applyAlignment="1">
      <alignment horizontal="left" vertical="center"/>
    </xf>
    <xf numFmtId="0" fontId="83" fillId="0" borderId="26" xfId="0" applyFont="1" applyBorder="1" applyAlignment="1">
      <alignment horizontal="center" vertical="center" shrinkToFit="1"/>
    </xf>
    <xf numFmtId="0" fontId="83" fillId="0" borderId="67" xfId="0" applyFont="1" applyBorder="1" applyAlignment="1">
      <alignment horizontal="center" vertical="center" shrinkToFit="1"/>
    </xf>
    <xf numFmtId="0" fontId="83" fillId="0" borderId="18" xfId="0" applyFont="1" applyBorder="1" applyAlignment="1">
      <alignment horizontal="center" vertical="center" shrinkToFit="1"/>
    </xf>
    <xf numFmtId="0" fontId="30" fillId="0" borderId="27" xfId="0" applyFont="1" applyBorder="1" applyAlignment="1">
      <alignment horizontal="center" vertical="center"/>
    </xf>
    <xf numFmtId="0" fontId="86" fillId="0" borderId="0" xfId="0" applyFont="1" applyAlignment="1">
      <alignment horizontal="center" vertical="center"/>
    </xf>
    <xf numFmtId="0" fontId="87" fillId="0" borderId="83" xfId="0" applyFont="1" applyBorder="1" applyAlignment="1">
      <alignment horizontal="center" vertical="center"/>
    </xf>
    <xf numFmtId="0" fontId="87" fillId="0" borderId="91" xfId="0" applyFont="1" applyBorder="1" applyAlignment="1">
      <alignment horizontal="center" vertical="center"/>
    </xf>
    <xf numFmtId="0" fontId="87" fillId="0" borderId="27" xfId="0" applyFont="1" applyBorder="1" applyAlignment="1">
      <alignment horizontal="center" vertical="center"/>
    </xf>
    <xf numFmtId="0" fontId="87" fillId="0" borderId="44" xfId="0" applyFont="1" applyBorder="1" applyAlignment="1">
      <alignment horizontal="center" vertical="center"/>
    </xf>
    <xf numFmtId="0" fontId="87" fillId="8" borderId="27" xfId="0" applyFont="1" applyFill="1" applyBorder="1" applyAlignment="1">
      <alignment horizontal="left" vertical="center"/>
    </xf>
    <xf numFmtId="0" fontId="87" fillId="8" borderId="44" xfId="0" applyFont="1" applyFill="1" applyBorder="1" applyAlignment="1">
      <alignment horizontal="left" vertical="center"/>
    </xf>
    <xf numFmtId="0" fontId="87" fillId="8" borderId="0" xfId="0" applyFont="1" applyFill="1" applyAlignment="1">
      <alignment horizontal="left" vertical="center"/>
    </xf>
    <xf numFmtId="0" fontId="87" fillId="8" borderId="24" xfId="0" applyFont="1" applyFill="1" applyBorder="1" applyAlignment="1">
      <alignment horizontal="left" vertical="center"/>
    </xf>
    <xf numFmtId="0" fontId="91" fillId="8" borderId="83" xfId="0" applyFont="1" applyFill="1" applyBorder="1" applyAlignment="1">
      <alignment horizontal="left" vertical="center"/>
    </xf>
    <xf numFmtId="0" fontId="91" fillId="8" borderId="91" xfId="0" applyFont="1" applyFill="1" applyBorder="1" applyAlignment="1">
      <alignment horizontal="left" vertical="center"/>
    </xf>
    <xf numFmtId="0" fontId="87" fillId="0" borderId="0" xfId="0" applyFont="1" applyAlignment="1">
      <alignment horizontal="right" vertical="center"/>
    </xf>
    <xf numFmtId="0" fontId="89" fillId="10" borderId="86" xfId="0" applyFont="1" applyFill="1" applyBorder="1" applyAlignment="1">
      <alignment horizontal="center" vertical="center" textRotation="255"/>
    </xf>
    <xf numFmtId="0" fontId="89" fillId="10" borderId="87" xfId="0" applyFont="1" applyFill="1" applyBorder="1" applyAlignment="1">
      <alignment horizontal="center" vertical="center" textRotation="255"/>
    </xf>
    <xf numFmtId="0" fontId="89" fillId="10" borderId="38" xfId="0" applyFont="1" applyFill="1" applyBorder="1" applyAlignment="1">
      <alignment horizontal="center" vertical="center" textRotation="255"/>
    </xf>
    <xf numFmtId="0" fontId="87" fillId="0" borderId="88" xfId="0" applyFont="1" applyBorder="1" applyAlignment="1">
      <alignment horizontal="center" vertical="center" textRotation="255"/>
    </xf>
    <xf numFmtId="0" fontId="87" fillId="0" borderId="69" xfId="0" applyFont="1" applyBorder="1" applyAlignment="1">
      <alignment horizontal="center" vertical="center" textRotation="255"/>
    </xf>
    <xf numFmtId="0" fontId="87" fillId="0" borderId="19" xfId="0" applyFont="1" applyBorder="1" applyAlignment="1">
      <alignment horizontal="center" vertical="center" textRotation="255"/>
    </xf>
    <xf numFmtId="0" fontId="87" fillId="0" borderId="57" xfId="0" applyFont="1" applyBorder="1" applyAlignment="1">
      <alignment horizontal="center" vertical="center" textRotation="255"/>
    </xf>
    <xf numFmtId="0" fontId="87" fillId="0" borderId="53" xfId="0" applyFont="1" applyBorder="1" applyAlignment="1">
      <alignment horizontal="center" vertical="center" textRotation="255"/>
    </xf>
    <xf numFmtId="0" fontId="87" fillId="0" borderId="20" xfId="0" applyFont="1" applyBorder="1" applyAlignment="1">
      <alignment horizontal="center" vertical="center" textRotation="255"/>
    </xf>
    <xf numFmtId="0" fontId="0" fillId="0" borderId="0" xfId="0" applyAlignment="1">
      <alignment horizontal="right" vertical="center"/>
    </xf>
    <xf numFmtId="0" fontId="87" fillId="0" borderId="20" xfId="0" applyFont="1" applyBorder="1" applyAlignment="1">
      <alignment horizontal="center" vertical="center"/>
    </xf>
    <xf numFmtId="0" fontId="87" fillId="0" borderId="14" xfId="0" applyFont="1" applyBorder="1" applyAlignment="1">
      <alignment horizontal="center" vertical="center"/>
    </xf>
    <xf numFmtId="0" fontId="87" fillId="0" borderId="0" xfId="0" applyFont="1" applyAlignment="1">
      <alignment horizontal="left" vertical="center" wrapText="1"/>
    </xf>
    <xf numFmtId="0" fontId="87" fillId="0" borderId="69" xfId="0" applyFont="1" applyBorder="1" applyAlignment="1">
      <alignment horizontal="left" vertical="center" wrapText="1"/>
    </xf>
    <xf numFmtId="0" fontId="87" fillId="0" borderId="28" xfId="0" applyFont="1" applyBorder="1" applyAlignment="1">
      <alignment horizontal="left" vertical="center" wrapText="1"/>
    </xf>
    <xf numFmtId="0" fontId="87" fillId="0" borderId="89" xfId="0" applyFont="1" applyBorder="1" applyAlignment="1">
      <alignment horizontal="left" vertical="center" wrapText="1"/>
    </xf>
    <xf numFmtId="0" fontId="87" fillId="0" borderId="89" xfId="0" applyFont="1" applyBorder="1" applyAlignment="1">
      <alignment horizontal="center" vertical="center" textRotation="255"/>
    </xf>
    <xf numFmtId="0" fontId="92" fillId="8" borderId="90" xfId="0" applyFont="1" applyFill="1" applyBorder="1" applyAlignment="1">
      <alignment horizontal="center" vertical="center"/>
    </xf>
    <xf numFmtId="0" fontId="92" fillId="8" borderId="83" xfId="0" applyFont="1" applyFill="1" applyBorder="1" applyAlignment="1">
      <alignment horizontal="center" vertical="center"/>
    </xf>
    <xf numFmtId="0" fontId="92" fillId="8" borderId="91" xfId="0" applyFont="1" applyFill="1" applyBorder="1" applyAlignment="1">
      <alignment horizontal="center" vertical="center"/>
    </xf>
    <xf numFmtId="0" fontId="92" fillId="8" borderId="70" xfId="0" applyFont="1" applyFill="1" applyBorder="1" applyAlignment="1">
      <alignment horizontal="center" vertical="center"/>
    </xf>
    <xf numFmtId="0" fontId="92" fillId="8" borderId="0" xfId="0" applyFont="1" applyFill="1" applyAlignment="1">
      <alignment horizontal="center" vertical="center"/>
    </xf>
    <xf numFmtId="0" fontId="92" fillId="8" borderId="24" xfId="0" applyFont="1" applyFill="1" applyBorder="1" applyAlignment="1">
      <alignment horizontal="center" vertical="center"/>
    </xf>
    <xf numFmtId="0" fontId="92" fillId="8" borderId="50" xfId="0" applyFont="1" applyFill="1" applyBorder="1" applyAlignment="1">
      <alignment horizontal="center" vertical="center"/>
    </xf>
    <xf numFmtId="0" fontId="92" fillId="8" borderId="28" xfId="0" applyFont="1" applyFill="1" applyBorder="1" applyAlignment="1">
      <alignment horizontal="center" vertical="center"/>
    </xf>
    <xf numFmtId="0" fontId="92" fillId="8" borderId="76" xfId="0" applyFont="1" applyFill="1" applyBorder="1" applyAlignment="1">
      <alignment horizontal="center" vertical="center"/>
    </xf>
    <xf numFmtId="0" fontId="87" fillId="8" borderId="49" xfId="0" applyFont="1" applyFill="1" applyBorder="1" applyAlignment="1">
      <alignment horizontal="left" vertical="center"/>
    </xf>
    <xf numFmtId="0" fontId="87" fillId="4" borderId="20" xfId="0" applyFont="1" applyFill="1" applyBorder="1" applyAlignment="1">
      <alignment horizontal="center" vertical="center"/>
    </xf>
    <xf numFmtId="0" fontId="87" fillId="4" borderId="14" xfId="0" applyFont="1" applyFill="1" applyBorder="1" applyAlignment="1">
      <alignment horizontal="center" vertical="center"/>
    </xf>
    <xf numFmtId="0" fontId="87" fillId="0" borderId="90" xfId="0" applyFont="1" applyBorder="1" applyAlignment="1">
      <alignment horizontal="left" vertical="center" wrapText="1"/>
    </xf>
    <xf numFmtId="0" fontId="87" fillId="0" borderId="83" xfId="0" applyFont="1" applyBorder="1" applyAlignment="1">
      <alignment horizontal="left" vertical="center" wrapText="1"/>
    </xf>
    <xf numFmtId="0" fontId="87" fillId="0" borderId="91" xfId="0" applyFont="1" applyBorder="1" applyAlignment="1">
      <alignment horizontal="left" vertical="center" wrapText="1"/>
    </xf>
    <xf numFmtId="0" fontId="87" fillId="0" borderId="50" xfId="0" applyFont="1" applyBorder="1" applyAlignment="1">
      <alignment horizontal="left" vertical="center" wrapText="1"/>
    </xf>
    <xf numFmtId="0" fontId="87" fillId="0" borderId="76" xfId="0" applyFont="1" applyBorder="1" applyAlignment="1">
      <alignment horizontal="left" vertical="center" wrapText="1"/>
    </xf>
    <xf numFmtId="0" fontId="91" fillId="4" borderId="14" xfId="0" applyFont="1" applyFill="1" applyBorder="1" applyAlignment="1">
      <alignment horizontal="center" vertical="center"/>
    </xf>
    <xf numFmtId="0" fontId="87" fillId="8" borderId="0" xfId="0" applyFont="1" applyFill="1" applyAlignment="1">
      <alignment horizontal="center" vertical="center"/>
    </xf>
    <xf numFmtId="0" fontId="87" fillId="4" borderId="92" xfId="0" applyFont="1" applyFill="1" applyBorder="1" applyAlignment="1">
      <alignment horizontal="center" vertical="center"/>
    </xf>
    <xf numFmtId="0" fontId="87" fillId="4" borderId="41" xfId="0" applyFont="1" applyFill="1" applyBorder="1" applyAlignment="1">
      <alignment horizontal="center" vertical="center"/>
    </xf>
    <xf numFmtId="0" fontId="87" fillId="4" borderId="42" xfId="0" applyFont="1" applyFill="1" applyBorder="1" applyAlignment="1">
      <alignment horizontal="center" vertical="center"/>
    </xf>
    <xf numFmtId="0" fontId="92" fillId="4" borderId="0" xfId="0" applyFont="1" applyFill="1" applyAlignment="1">
      <alignment horizontal="center" vertical="center"/>
    </xf>
    <xf numFmtId="0" fontId="91" fillId="4" borderId="0" xfId="0" applyFont="1" applyFill="1" applyAlignment="1">
      <alignment horizontal="left" vertical="center"/>
    </xf>
    <xf numFmtId="0" fontId="87" fillId="4" borderId="0" xfId="0" applyFont="1" applyFill="1" applyAlignment="1">
      <alignment horizontal="left" vertical="center"/>
    </xf>
    <xf numFmtId="0" fontId="29" fillId="0" borderId="0" xfId="0" applyFont="1" applyAlignment="1">
      <alignment horizontal="center" vertical="center"/>
    </xf>
    <xf numFmtId="0" fontId="27" fillId="0" borderId="28" xfId="2" applyFont="1" applyBorder="1" applyAlignment="1">
      <alignment horizontal="left" vertical="center" shrinkToFit="1"/>
    </xf>
    <xf numFmtId="0" fontId="31" fillId="0" borderId="25" xfId="0" applyFont="1" applyBorder="1" applyAlignment="1">
      <alignment horizontal="left" vertical="center"/>
    </xf>
    <xf numFmtId="0" fontId="31" fillId="0" borderId="41" xfId="0" applyFont="1" applyBorder="1" applyAlignment="1">
      <alignment horizontal="left" vertical="center"/>
    </xf>
    <xf numFmtId="0" fontId="31" fillId="0" borderId="42" xfId="0" applyFont="1" applyBorder="1" applyAlignment="1">
      <alignment horizontal="left" vertical="center"/>
    </xf>
    <xf numFmtId="0" fontId="31" fillId="0" borderId="43" xfId="0" applyFont="1" applyBorder="1" applyAlignment="1">
      <alignment horizontal="left" vertical="center"/>
    </xf>
    <xf numFmtId="0" fontId="31" fillId="0" borderId="27" xfId="0" applyFont="1" applyBorder="1" applyAlignment="1">
      <alignment horizontal="left" vertical="center"/>
    </xf>
    <xf numFmtId="0" fontId="31" fillId="0" borderId="44" xfId="0" applyFont="1" applyBorder="1" applyAlignment="1">
      <alignment horizontal="left" vertical="center"/>
    </xf>
    <xf numFmtId="0" fontId="34" fillId="5" borderId="0" xfId="0" applyFont="1" applyFill="1" applyAlignment="1">
      <alignment horizontal="left" vertical="center" wrapText="1"/>
    </xf>
    <xf numFmtId="177" fontId="25" fillId="0" borderId="58" xfId="2" applyNumberFormat="1" applyFont="1" applyBorder="1" applyAlignment="1">
      <alignment horizontal="center" vertical="center"/>
    </xf>
    <xf numFmtId="177" fontId="25" fillId="0" borderId="59" xfId="2" applyNumberFormat="1" applyFont="1" applyBorder="1" applyAlignment="1">
      <alignment horizontal="center" vertical="center"/>
    </xf>
    <xf numFmtId="177" fontId="25" fillId="0" borderId="60" xfId="2" applyNumberFormat="1" applyFont="1" applyBorder="1" applyAlignment="1">
      <alignment horizontal="center" vertical="center"/>
    </xf>
    <xf numFmtId="177" fontId="48" fillId="0" borderId="16" xfId="2" applyNumberFormat="1" applyFont="1" applyBorder="1" applyAlignment="1">
      <alignment horizontal="left" vertical="center"/>
    </xf>
    <xf numFmtId="0" fontId="21" fillId="0" borderId="0" xfId="2" applyFont="1" applyAlignment="1">
      <alignment horizontal="left" vertical="center"/>
    </xf>
    <xf numFmtId="0" fontId="21" fillId="0" borderId="52" xfId="2" applyFont="1" applyBorder="1" applyAlignment="1">
      <alignment horizontal="center" vertical="center"/>
    </xf>
    <xf numFmtId="0" fontId="21" fillId="0" borderId="51" xfId="2" applyFont="1" applyBorder="1" applyAlignment="1">
      <alignment horizontal="center" vertical="center"/>
    </xf>
    <xf numFmtId="0" fontId="21" fillId="0" borderId="45" xfId="2" applyFont="1" applyBorder="1" applyAlignment="1">
      <alignment horizontal="center" vertical="center"/>
    </xf>
    <xf numFmtId="0" fontId="21" fillId="0" borderId="15" xfId="2" applyFont="1" applyBorder="1" applyAlignment="1">
      <alignment horizontal="center" vertical="center"/>
    </xf>
    <xf numFmtId="0" fontId="21" fillId="0" borderId="46" xfId="2" applyFont="1" applyBorder="1" applyAlignment="1">
      <alignment horizontal="center" vertical="center"/>
    </xf>
    <xf numFmtId="0" fontId="21" fillId="0" borderId="10" xfId="2" applyFont="1" applyBorder="1" applyAlignment="1">
      <alignment horizontal="center" vertical="center"/>
    </xf>
    <xf numFmtId="0" fontId="21" fillId="0" borderId="50" xfId="2" applyFont="1" applyBorder="1" applyAlignment="1">
      <alignment horizontal="center" vertical="center"/>
    </xf>
    <xf numFmtId="0" fontId="21" fillId="0" borderId="63" xfId="2" applyFont="1" applyBorder="1" applyAlignment="1">
      <alignment horizontal="center" vertical="center" wrapText="1"/>
    </xf>
    <xf numFmtId="0" fontId="21" fillId="0" borderId="40" xfId="2" applyFont="1" applyBorder="1" applyAlignment="1">
      <alignment horizontal="center" vertical="center"/>
    </xf>
    <xf numFmtId="0" fontId="21" fillId="0" borderId="25" xfId="2" applyFont="1" applyBorder="1" applyAlignment="1">
      <alignment horizontal="center" vertical="center"/>
    </xf>
    <xf numFmtId="0" fontId="21" fillId="0" borderId="41" xfId="2" applyFont="1" applyBorder="1" applyAlignment="1">
      <alignment horizontal="center" vertical="center"/>
    </xf>
    <xf numFmtId="0" fontId="21" fillId="0" borderId="42" xfId="2" applyFont="1" applyBorder="1" applyAlignment="1">
      <alignment horizontal="center" vertical="center"/>
    </xf>
    <xf numFmtId="0" fontId="28" fillId="0" borderId="0" xfId="2" applyFont="1" applyAlignment="1">
      <alignment horizontal="center" vertical="center"/>
    </xf>
    <xf numFmtId="0" fontId="28" fillId="0" borderId="69" xfId="2" applyFont="1" applyBorder="1" applyAlignment="1">
      <alignment horizontal="center" vertical="center"/>
    </xf>
    <xf numFmtId="0" fontId="27" fillId="0" borderId="28" xfId="2" applyFont="1" applyBorder="1" applyAlignment="1">
      <alignment horizontal="center" vertical="center"/>
    </xf>
    <xf numFmtId="0" fontId="31" fillId="0" borderId="1" xfId="2" applyFont="1" applyBorder="1" applyAlignment="1">
      <alignment horizontal="center" vertical="center"/>
    </xf>
    <xf numFmtId="0" fontId="35" fillId="0" borderId="2" xfId="2" applyFont="1" applyBorder="1" applyAlignment="1">
      <alignment horizontal="center" vertical="center"/>
    </xf>
    <xf numFmtId="0" fontId="31" fillId="0" borderId="2" xfId="2" applyFont="1" applyBorder="1" applyAlignment="1">
      <alignment horizontal="center" vertical="center"/>
    </xf>
    <xf numFmtId="0" fontId="51" fillId="4" borderId="22" xfId="0" applyFont="1" applyFill="1" applyBorder="1" applyAlignment="1">
      <alignment horizontal="left" vertical="center" wrapText="1"/>
    </xf>
    <xf numFmtId="0" fontId="51" fillId="4" borderId="67" xfId="0" applyFont="1" applyFill="1" applyBorder="1" applyAlignment="1">
      <alignment horizontal="left" vertical="center" wrapText="1"/>
    </xf>
    <xf numFmtId="0" fontId="51" fillId="4" borderId="18" xfId="0" applyFont="1" applyFill="1" applyBorder="1" applyAlignment="1">
      <alignment horizontal="left" vertical="center" wrapText="1"/>
    </xf>
    <xf numFmtId="0" fontId="51" fillId="9" borderId="22" xfId="0" applyFont="1" applyFill="1" applyBorder="1" applyAlignment="1">
      <alignment horizontal="left" vertical="center" wrapText="1"/>
    </xf>
    <xf numFmtId="0" fontId="51" fillId="9" borderId="67" xfId="0" applyFont="1" applyFill="1" applyBorder="1" applyAlignment="1">
      <alignment horizontal="left" vertical="center" wrapText="1"/>
    </xf>
    <xf numFmtId="0" fontId="51" fillId="9" borderId="68" xfId="0" applyFont="1" applyFill="1" applyBorder="1" applyAlignment="1">
      <alignment horizontal="left" vertical="center" wrapText="1"/>
    </xf>
    <xf numFmtId="0" fontId="51" fillId="4" borderId="93" xfId="0" applyFont="1" applyFill="1" applyBorder="1" applyAlignment="1">
      <alignment horizontal="left" vertical="center" wrapText="1"/>
    </xf>
    <xf numFmtId="0" fontId="51" fillId="4" borderId="94" xfId="0" applyFont="1" applyFill="1" applyBorder="1" applyAlignment="1">
      <alignment horizontal="left" vertical="center" wrapText="1"/>
    </xf>
    <xf numFmtId="0" fontId="51" fillId="4" borderId="13" xfId="0" applyFont="1" applyFill="1" applyBorder="1" applyAlignment="1">
      <alignment horizontal="left" vertical="center" wrapText="1"/>
    </xf>
    <xf numFmtId="0" fontId="0" fillId="0" borderId="67" xfId="0" applyBorder="1" applyAlignment="1">
      <alignment horizontal="center" vertical="center"/>
    </xf>
    <xf numFmtId="0" fontId="0" fillId="0" borderId="18" xfId="0" applyBorder="1" applyAlignment="1">
      <alignment horizontal="center" vertical="center"/>
    </xf>
    <xf numFmtId="0" fontId="51" fillId="9" borderId="22" xfId="0" applyFont="1" applyFill="1" applyBorder="1" applyAlignment="1">
      <alignment horizontal="left" vertical="center"/>
    </xf>
    <xf numFmtId="0" fontId="51" fillId="9" borderId="67" xfId="0" applyFont="1" applyFill="1" applyBorder="1" applyAlignment="1">
      <alignment horizontal="left" vertical="center"/>
    </xf>
    <xf numFmtId="0" fontId="51" fillId="9" borderId="68" xfId="0" applyFont="1" applyFill="1" applyBorder="1" applyAlignment="1">
      <alignment horizontal="left" vertical="center"/>
    </xf>
    <xf numFmtId="0" fontId="51" fillId="0" borderId="33" xfId="0" applyFont="1" applyBorder="1" applyAlignment="1">
      <alignment horizontal="left" vertical="center"/>
    </xf>
    <xf numFmtId="0" fontId="51" fillId="0" borderId="14" xfId="0" applyFont="1" applyBorder="1" applyAlignment="1">
      <alignment horizontal="left" vertical="center"/>
    </xf>
    <xf numFmtId="0" fontId="51" fillId="0" borderId="26" xfId="0" applyFont="1" applyBorder="1" applyAlignment="1">
      <alignment horizontal="left" vertical="center"/>
    </xf>
    <xf numFmtId="0" fontId="51" fillId="4" borderId="67" xfId="0" applyFont="1" applyFill="1" applyBorder="1" applyAlignment="1">
      <alignment horizontal="left" vertical="center"/>
    </xf>
    <xf numFmtId="0" fontId="51" fillId="4" borderId="18" xfId="0" applyFont="1" applyFill="1" applyBorder="1" applyAlignment="1">
      <alignment horizontal="left" vertical="center"/>
    </xf>
    <xf numFmtId="0" fontId="51" fillId="0" borderId="33" xfId="0" applyFont="1" applyBorder="1" applyAlignment="1">
      <alignment horizontal="left" vertical="center" wrapText="1"/>
    </xf>
    <xf numFmtId="0" fontId="51" fillId="0" borderId="14" xfId="0" applyFont="1" applyBorder="1" applyAlignment="1">
      <alignment horizontal="left" vertical="center" wrapText="1"/>
    </xf>
    <xf numFmtId="0" fontId="51" fillId="0" borderId="26" xfId="0" applyFont="1" applyBorder="1" applyAlignment="1">
      <alignment horizontal="left" vertical="center" wrapText="1"/>
    </xf>
    <xf numFmtId="0" fontId="72" fillId="5" borderId="0" xfId="0" applyFont="1" applyFill="1" applyAlignment="1">
      <alignment horizontal="left" vertical="center" wrapText="1"/>
    </xf>
    <xf numFmtId="0" fontId="27" fillId="0" borderId="0" xfId="2" applyFont="1" applyAlignment="1">
      <alignment horizontal="center" vertical="center" shrinkToFit="1"/>
    </xf>
    <xf numFmtId="0" fontId="51" fillId="9" borderId="25" xfId="0" applyFont="1" applyFill="1" applyBorder="1" applyAlignment="1">
      <alignment horizontal="left" vertical="center"/>
    </xf>
    <xf numFmtId="0" fontId="51" fillId="9" borderId="41" xfId="0" applyFont="1" applyFill="1" applyBorder="1" applyAlignment="1">
      <alignment horizontal="left" vertical="center"/>
    </xf>
    <xf numFmtId="0" fontId="51" fillId="9" borderId="42" xfId="0" applyFont="1" applyFill="1" applyBorder="1" applyAlignment="1">
      <alignment horizontal="left" vertical="center"/>
    </xf>
    <xf numFmtId="0" fontId="51" fillId="0" borderId="22" xfId="0" applyFont="1" applyBorder="1" applyAlignment="1">
      <alignment horizontal="left" vertical="center" wrapText="1"/>
    </xf>
    <xf numFmtId="0" fontId="51" fillId="0" borderId="67" xfId="0" applyFont="1" applyBorder="1" applyAlignment="1">
      <alignment horizontal="left" vertical="center" wrapText="1"/>
    </xf>
    <xf numFmtId="0" fontId="51" fillId="4" borderId="33" xfId="0" applyFont="1" applyFill="1" applyBorder="1" applyAlignment="1">
      <alignment horizontal="left" vertical="center" wrapText="1"/>
    </xf>
    <xf numFmtId="0" fontId="51" fillId="4" borderId="14" xfId="0" applyFont="1" applyFill="1" applyBorder="1" applyAlignment="1">
      <alignment horizontal="left" vertical="center" wrapText="1"/>
    </xf>
    <xf numFmtId="0" fontId="51" fillId="4" borderId="43" xfId="0" applyFont="1" applyFill="1" applyBorder="1" applyAlignment="1">
      <alignment horizontal="left" vertical="center" wrapText="1"/>
    </xf>
    <xf numFmtId="0" fontId="51" fillId="4" borderId="27" xfId="0" applyFont="1" applyFill="1" applyBorder="1" applyAlignment="1">
      <alignment horizontal="left" vertical="center" wrapText="1"/>
    </xf>
    <xf numFmtId="0" fontId="70" fillId="4" borderId="0" xfId="0" applyFont="1" applyFill="1" applyAlignment="1">
      <alignment horizontal="right" vertical="center"/>
    </xf>
    <xf numFmtId="0" fontId="43" fillId="3" borderId="0" xfId="0" applyFont="1" applyFill="1" applyAlignment="1">
      <alignment horizontal="left" vertical="center" wrapText="1"/>
    </xf>
    <xf numFmtId="0" fontId="39" fillId="3" borderId="0" xfId="0" applyFont="1" applyFill="1" applyAlignment="1">
      <alignment horizontal="center" vertical="center"/>
    </xf>
    <xf numFmtId="0" fontId="43" fillId="3" borderId="0" xfId="0" applyFont="1" applyFill="1" applyAlignment="1">
      <alignment horizontal="left" vertical="center"/>
    </xf>
    <xf numFmtId="0" fontId="39" fillId="0" borderId="0" xfId="0" applyFont="1">
      <alignment vertical="center"/>
    </xf>
    <xf numFmtId="0" fontId="49" fillId="0" borderId="0" xfId="0" applyFont="1" applyAlignment="1">
      <alignment horizontal="left" vertical="center" wrapText="1"/>
    </xf>
    <xf numFmtId="38" fontId="47" fillId="0" borderId="0" xfId="0" applyNumberFormat="1" applyFont="1" applyAlignment="1">
      <alignment horizontal="right" vertical="center"/>
    </xf>
    <xf numFmtId="38" fontId="39" fillId="3" borderId="0" xfId="1" applyFont="1" applyFill="1" applyAlignment="1" applyProtection="1">
      <alignment horizontal="right" vertical="center"/>
    </xf>
    <xf numFmtId="0" fontId="37" fillId="0" borderId="14" xfId="0" applyFont="1" applyBorder="1" applyAlignment="1">
      <alignment horizontal="center" vertical="center"/>
    </xf>
    <xf numFmtId="38" fontId="37" fillId="0" borderId="14" xfId="0" applyNumberFormat="1" applyFont="1" applyBorder="1">
      <alignment vertical="center"/>
    </xf>
    <xf numFmtId="0" fontId="37" fillId="0" borderId="14" xfId="0" applyFont="1" applyBorder="1">
      <alignment vertical="center"/>
    </xf>
    <xf numFmtId="38" fontId="37" fillId="0" borderId="14" xfId="1" applyFont="1" applyBorder="1" applyAlignment="1" applyProtection="1">
      <alignment vertical="center"/>
    </xf>
    <xf numFmtId="0" fontId="60" fillId="3" borderId="1" xfId="0" applyFont="1" applyFill="1" applyBorder="1" applyAlignment="1">
      <alignment horizontal="center" vertical="center"/>
    </xf>
    <xf numFmtId="0" fontId="60" fillId="3" borderId="2" xfId="0" applyFont="1" applyFill="1" applyBorder="1" applyAlignment="1">
      <alignment horizontal="center" vertical="center"/>
    </xf>
    <xf numFmtId="0" fontId="60" fillId="3" borderId="3" xfId="0" applyFont="1" applyFill="1" applyBorder="1" applyAlignment="1">
      <alignment horizontal="center" vertical="center"/>
    </xf>
    <xf numFmtId="0" fontId="44" fillId="0" borderId="14" xfId="0" applyFont="1" applyBorder="1" applyAlignment="1">
      <alignment horizontal="center" vertical="center" wrapText="1"/>
    </xf>
    <xf numFmtId="38" fontId="44" fillId="4" borderId="26" xfId="0" applyNumberFormat="1" applyFont="1" applyFill="1" applyBorder="1" applyAlignment="1">
      <alignment horizontal="right" vertical="center" wrapText="1"/>
    </xf>
    <xf numFmtId="38" fontId="44" fillId="4" borderId="67" xfId="0" applyNumberFormat="1" applyFont="1" applyFill="1" applyBorder="1" applyAlignment="1">
      <alignment horizontal="right" vertical="center" wrapText="1"/>
    </xf>
    <xf numFmtId="38" fontId="44" fillId="4" borderId="18" xfId="0" applyNumberFormat="1" applyFont="1" applyFill="1" applyBorder="1" applyAlignment="1">
      <alignment horizontal="right" vertical="center" wrapText="1"/>
    </xf>
    <xf numFmtId="0" fontId="62" fillId="0" borderId="70" xfId="0" applyFont="1" applyBorder="1" applyAlignment="1">
      <alignment horizontal="left" vertical="center" wrapText="1"/>
    </xf>
    <xf numFmtId="0" fontId="62" fillId="0" borderId="0" xfId="0" applyFont="1" applyAlignment="1">
      <alignment horizontal="left" vertical="center" wrapText="1"/>
    </xf>
    <xf numFmtId="38" fontId="37" fillId="0" borderId="14" xfId="0" applyNumberFormat="1" applyFont="1" applyBorder="1" applyAlignment="1">
      <alignment horizontal="right" vertical="center"/>
    </xf>
    <xf numFmtId="38" fontId="44" fillId="0" borderId="14" xfId="0" applyNumberFormat="1" applyFont="1" applyBorder="1" applyAlignment="1">
      <alignment horizontal="right" vertical="center"/>
    </xf>
    <xf numFmtId="0" fontId="44" fillId="0" borderId="14" xfId="0" applyFont="1" applyBorder="1" applyAlignment="1">
      <alignment horizontal="center" vertical="center"/>
    </xf>
    <xf numFmtId="38" fontId="48" fillId="0" borderId="61" xfId="1" applyFont="1" applyBorder="1" applyAlignment="1" applyProtection="1">
      <alignment horizontal="left" vertical="center" wrapText="1"/>
    </xf>
    <xf numFmtId="0" fontId="8" fillId="0" borderId="0" xfId="0" applyFont="1" applyAlignment="1">
      <alignment horizontal="center" vertical="center"/>
    </xf>
    <xf numFmtId="0" fontId="64" fillId="5" borderId="0" xfId="0" applyFont="1" applyFill="1" applyAlignment="1">
      <alignment horizontal="left" vertical="center" wrapText="1"/>
    </xf>
    <xf numFmtId="0" fontId="29" fillId="0" borderId="0" xfId="0" applyFont="1" applyAlignment="1">
      <alignment horizontal="left" vertical="center"/>
    </xf>
    <xf numFmtId="0" fontId="4" fillId="3" borderId="14" xfId="0" applyFont="1" applyFill="1" applyBorder="1" applyAlignment="1">
      <alignment horizontal="left" vertical="center"/>
    </xf>
    <xf numFmtId="38" fontId="4" fillId="3" borderId="14" xfId="1" applyFont="1" applyFill="1" applyBorder="1" applyAlignment="1" applyProtection="1">
      <alignment vertical="center"/>
    </xf>
    <xf numFmtId="38" fontId="4" fillId="0" borderId="26" xfId="1" applyFont="1" applyFill="1" applyBorder="1" applyAlignment="1" applyProtection="1">
      <alignment horizontal="right" vertical="center" wrapText="1"/>
    </xf>
    <xf numFmtId="38" fontId="4" fillId="0" borderId="18" xfId="1" applyFont="1" applyFill="1" applyBorder="1" applyAlignment="1" applyProtection="1">
      <alignment horizontal="right" vertical="center" wrapText="1"/>
    </xf>
    <xf numFmtId="38" fontId="4" fillId="3" borderId="26" xfId="1" applyFont="1" applyFill="1" applyBorder="1" applyAlignment="1" applyProtection="1">
      <alignment vertical="center"/>
    </xf>
    <xf numFmtId="38" fontId="4" fillId="3" borderId="18" xfId="1" applyFont="1" applyFill="1" applyBorder="1" applyAlignment="1" applyProtection="1">
      <alignment vertical="center"/>
    </xf>
    <xf numFmtId="0" fontId="54" fillId="0" borderId="1" xfId="0" applyFont="1" applyBorder="1" applyAlignment="1">
      <alignment horizontal="left" vertical="center"/>
    </xf>
    <xf numFmtId="0" fontId="54" fillId="0" borderId="2" xfId="0" applyFont="1" applyBorder="1" applyAlignment="1">
      <alignment horizontal="left" vertical="center"/>
    </xf>
    <xf numFmtId="0" fontId="54" fillId="0" borderId="3" xfId="0" applyFont="1" applyBorder="1" applyAlignment="1">
      <alignment horizontal="left" vertical="center"/>
    </xf>
    <xf numFmtId="0" fontId="0" fillId="0" borderId="27" xfId="0" applyBorder="1" applyAlignment="1">
      <alignment horizontal="right" vertical="center"/>
    </xf>
    <xf numFmtId="0" fontId="4" fillId="3" borderId="57" xfId="0" applyFont="1" applyFill="1" applyBorder="1" applyAlignment="1">
      <alignment horizontal="left" vertical="center"/>
    </xf>
    <xf numFmtId="0" fontId="51" fillId="4" borderId="7" xfId="0" applyFont="1" applyFill="1" applyBorder="1" applyAlignment="1">
      <alignment horizontal="left" vertical="center" wrapText="1"/>
    </xf>
    <xf numFmtId="0" fontId="51" fillId="4" borderId="8" xfId="0" applyFont="1" applyFill="1" applyBorder="1" applyAlignment="1">
      <alignment horizontal="left" vertical="center" wrapText="1"/>
    </xf>
    <xf numFmtId="0" fontId="51" fillId="0" borderId="22" xfId="0" applyFont="1" applyBorder="1" applyAlignment="1">
      <alignment horizontal="left" vertical="center"/>
    </xf>
    <xf numFmtId="0" fontId="51" fillId="0" borderId="67" xfId="0" applyFont="1" applyBorder="1" applyAlignment="1">
      <alignment horizontal="left" vertical="center"/>
    </xf>
    <xf numFmtId="0" fontId="51" fillId="0" borderId="18" xfId="0" applyFont="1" applyBorder="1" applyAlignment="1">
      <alignment horizontal="left" vertical="center"/>
    </xf>
    <xf numFmtId="0" fontId="0" fillId="0" borderId="22" xfId="0" applyBorder="1" applyAlignment="1">
      <alignment horizontal="center" vertical="center"/>
    </xf>
    <xf numFmtId="0" fontId="39" fillId="4" borderId="0" xfId="0" applyFont="1" applyFill="1" applyAlignment="1">
      <alignment horizontal="left" vertical="center" wrapText="1"/>
    </xf>
    <xf numFmtId="0" fontId="43" fillId="4" borderId="0" xfId="0" applyFont="1" applyFill="1" applyAlignment="1">
      <alignment horizontal="left" vertical="center"/>
    </xf>
    <xf numFmtId="0" fontId="43" fillId="4" borderId="0" xfId="0" applyFont="1" applyFill="1" applyAlignment="1">
      <alignment horizontal="left" vertical="center" wrapText="1"/>
    </xf>
    <xf numFmtId="38" fontId="39" fillId="0" borderId="0" xfId="0" applyNumberFormat="1" applyFont="1" applyAlignment="1">
      <alignment horizontal="right" vertical="center"/>
    </xf>
    <xf numFmtId="0" fontId="39" fillId="4" borderId="0" xfId="0" applyFont="1" applyFill="1" applyAlignment="1">
      <alignment horizontal="right" vertical="center"/>
    </xf>
    <xf numFmtId="0" fontId="39" fillId="4" borderId="0" xfId="0" applyFont="1" applyFill="1" applyAlignment="1">
      <alignment horizontal="center" vertical="center"/>
    </xf>
    <xf numFmtId="0" fontId="52" fillId="4" borderId="7" xfId="0" applyFont="1" applyFill="1" applyBorder="1" applyAlignment="1">
      <alignment horizontal="left" vertical="center" wrapText="1"/>
    </xf>
    <xf numFmtId="0" fontId="52" fillId="4" borderId="8" xfId="0" applyFont="1" applyFill="1" applyBorder="1" applyAlignment="1">
      <alignment horizontal="left" vertical="center" wrapText="1"/>
    </xf>
    <xf numFmtId="0" fontId="52" fillId="0" borderId="22" xfId="0" applyFont="1" applyBorder="1" applyAlignment="1">
      <alignment horizontal="left" vertical="center"/>
    </xf>
    <xf numFmtId="0" fontId="52" fillId="0" borderId="67" xfId="0" applyFont="1" applyBorder="1" applyAlignment="1">
      <alignment horizontal="left" vertical="center"/>
    </xf>
    <xf numFmtId="0" fontId="52" fillId="9" borderId="22" xfId="0" applyFont="1" applyFill="1" applyBorder="1" applyAlignment="1">
      <alignment horizontal="left" vertical="center"/>
    </xf>
    <xf numFmtId="0" fontId="52" fillId="9" borderId="67" xfId="0" applyFont="1" applyFill="1" applyBorder="1" applyAlignment="1">
      <alignment horizontal="left" vertical="center"/>
    </xf>
    <xf numFmtId="0" fontId="52" fillId="9" borderId="68" xfId="0" applyFont="1" applyFill="1" applyBorder="1" applyAlignment="1">
      <alignment horizontal="left" vertical="center"/>
    </xf>
    <xf numFmtId="0" fontId="52" fillId="0" borderId="33" xfId="0" applyFont="1" applyBorder="1" applyAlignment="1">
      <alignment horizontal="left" vertical="center" wrapText="1"/>
    </xf>
    <xf numFmtId="0" fontId="52" fillId="0" borderId="14" xfId="0" applyFont="1" applyBorder="1" applyAlignment="1">
      <alignment horizontal="left" vertical="center" wrapText="1"/>
    </xf>
    <xf numFmtId="0" fontId="52" fillId="0" borderId="22" xfId="0" applyFont="1" applyBorder="1" applyAlignment="1">
      <alignment horizontal="left" vertical="center" wrapText="1"/>
    </xf>
    <xf numFmtId="0" fontId="52" fillId="0" borderId="67" xfId="0" applyFont="1" applyBorder="1" applyAlignment="1">
      <alignment horizontal="left" vertical="center" wrapText="1"/>
    </xf>
    <xf numFmtId="0" fontId="52" fillId="0" borderId="18" xfId="0" applyFont="1" applyBorder="1" applyAlignment="1">
      <alignment horizontal="left" vertical="center" wrapText="1"/>
    </xf>
    <xf numFmtId="0" fontId="52" fillId="0" borderId="33" xfId="0" applyFont="1" applyBorder="1" applyAlignment="1">
      <alignment horizontal="left" vertical="center"/>
    </xf>
    <xf numFmtId="0" fontId="52" fillId="0" borderId="14" xfId="0" applyFont="1" applyBorder="1" applyAlignment="1">
      <alignment horizontal="left" vertical="center"/>
    </xf>
    <xf numFmtId="0" fontId="52" fillId="0" borderId="26" xfId="0" applyFont="1" applyBorder="1" applyAlignment="1">
      <alignment horizontal="left" vertical="center"/>
    </xf>
    <xf numFmtId="0" fontId="52" fillId="0" borderId="18" xfId="0" applyFont="1" applyBorder="1" applyAlignment="1">
      <alignment horizontal="left" vertical="center"/>
    </xf>
    <xf numFmtId="0" fontId="43" fillId="4" borderId="0" xfId="0" applyFont="1" applyFill="1" applyAlignment="1" applyProtection="1">
      <alignment horizontal="center" vertical="center"/>
      <protection locked="0"/>
    </xf>
    <xf numFmtId="38" fontId="39" fillId="4" borderId="0" xfId="0" applyNumberFormat="1" applyFont="1" applyFill="1" applyAlignment="1">
      <alignment horizontal="right" vertical="center"/>
    </xf>
    <xf numFmtId="0" fontId="39" fillId="4" borderId="0" xfId="0" applyFont="1" applyFill="1" applyAlignment="1" applyProtection="1">
      <alignment horizontal="left" vertical="center" wrapText="1"/>
      <protection locked="0"/>
    </xf>
  </cellXfs>
  <cellStyles count="5">
    <cellStyle name="ハイパーリンク 2" xfId="4" xr:uid="{F756D848-A037-4D2E-BA9B-4950D042884C}"/>
    <cellStyle name="桁区切り" xfId="1" builtinId="6"/>
    <cellStyle name="桁区切り 2" xfId="3" xr:uid="{00000000-0005-0000-0000-000001000000}"/>
    <cellStyle name="標準" xfId="0" builtinId="0"/>
    <cellStyle name="標準 2" xfId="2" xr:uid="{00000000-0005-0000-0000-000003000000}"/>
  </cellStyles>
  <dxfs count="30">
    <dxf>
      <font>
        <b/>
        <i val="0"/>
        <color rgb="FFFF0000"/>
      </font>
      <fill>
        <patternFill>
          <bgColor rgb="FFFFFF00"/>
        </patternFill>
      </fill>
    </dxf>
    <dxf>
      <font>
        <b/>
        <i val="0"/>
        <color rgb="FFFF0000"/>
      </font>
    </dxf>
    <dxf>
      <font>
        <b/>
        <i val="0"/>
        <color rgb="FFFF0000"/>
      </font>
      <fill>
        <patternFill>
          <bgColor rgb="FFFFFF00"/>
        </patternFill>
      </fill>
    </dxf>
    <dxf>
      <font>
        <b/>
        <i val="0"/>
        <color rgb="FFFF0000"/>
      </font>
      <fill>
        <patternFill patternType="none">
          <bgColor auto="1"/>
        </patternFill>
      </fill>
    </dxf>
    <dxf>
      <font>
        <b/>
        <i val="0"/>
        <strike val="0"/>
        <color rgb="FFFF0000"/>
      </font>
      <fill>
        <patternFill>
          <bgColor rgb="FFFFFF00"/>
        </patternFill>
      </fill>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rgb="FFFF0000"/>
      </font>
      <fill>
        <patternFill>
          <bgColor rgb="FFFFFF00"/>
        </patternFill>
      </fill>
    </dxf>
    <dxf>
      <font>
        <b/>
        <i val="0"/>
        <color rgb="FFFF0000"/>
      </font>
      <fill>
        <patternFill patternType="none">
          <bgColor auto="1"/>
        </patternFill>
      </fill>
    </dxf>
    <dxf>
      <font>
        <b/>
        <i val="0"/>
        <color rgb="FFFF0000"/>
      </font>
    </dxf>
    <dxf>
      <font>
        <b/>
        <i val="0"/>
        <color rgb="FFFF0000"/>
      </font>
      <fill>
        <patternFill>
          <bgColor rgb="FFFFFF00"/>
        </patternFill>
      </fill>
    </dxf>
    <dxf>
      <font>
        <b/>
        <i val="0"/>
        <color rgb="FFFF0000"/>
      </font>
      <fill>
        <patternFill patternType="none">
          <bgColor auto="1"/>
        </patternFill>
      </fill>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
      <font>
        <b/>
        <i val="0"/>
        <color theme="0"/>
      </font>
      <fill>
        <patternFill>
          <bgColor rgb="FFFF0000"/>
        </patternFill>
      </fill>
    </dxf>
    <dxf>
      <fill>
        <patternFill patternType="lightTrellis">
          <bgColor auto="1"/>
        </patternFill>
      </fill>
      <border>
        <left/>
        <right/>
        <top/>
        <bottom/>
        <vertical/>
        <horizontal/>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274320</xdr:colOff>
      <xdr:row>35</xdr:row>
      <xdr:rowOff>121920</xdr:rowOff>
    </xdr:from>
    <xdr:to>
      <xdr:col>23</xdr:col>
      <xdr:colOff>53340</xdr:colOff>
      <xdr:row>39</xdr:row>
      <xdr:rowOff>15240</xdr:rowOff>
    </xdr:to>
    <xdr:sp macro="" textlink="">
      <xdr:nvSpPr>
        <xdr:cNvPr id="2" name="吹き出し: 四角形 1">
          <a:extLst>
            <a:ext uri="{FF2B5EF4-FFF2-40B4-BE49-F238E27FC236}">
              <a16:creationId xmlns:a16="http://schemas.microsoft.com/office/drawing/2014/main" id="{791DC6D9-6C17-4043-AA1E-13FC03B8E3C9}"/>
            </a:ext>
          </a:extLst>
        </xdr:cNvPr>
        <xdr:cNvSpPr/>
      </xdr:nvSpPr>
      <xdr:spPr>
        <a:xfrm>
          <a:off x="5151120" y="8679180"/>
          <a:ext cx="2042160" cy="807720"/>
        </a:xfrm>
        <a:prstGeom prst="wedgeRectCallout">
          <a:avLst>
            <a:gd name="adj1" fmla="val -77845"/>
            <a:gd name="adj2" fmla="val 2989"/>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原則は</a:t>
          </a:r>
          <a:r>
            <a:rPr kumimoji="1" lang="en-US" altLang="ja-JP" sz="1100"/>
            <a:t>2</a:t>
          </a:r>
          <a:r>
            <a:rPr kumimoji="1" lang="ja-JP" altLang="en-US" sz="1100"/>
            <a:t>月</a:t>
          </a:r>
          <a:r>
            <a:rPr kumimoji="1" lang="en-US" altLang="ja-JP" sz="1100"/>
            <a:t>28</a:t>
          </a:r>
          <a:r>
            <a:rPr kumimoji="1" lang="ja-JP" altLang="en-US" sz="1100"/>
            <a:t>日です。</a:t>
          </a:r>
        </a:p>
        <a:p>
          <a:pPr algn="l"/>
          <a:r>
            <a:rPr kumimoji="1" lang="ja-JP" altLang="en-US" sz="1100"/>
            <a:t>よほどの理由がない限り日付はこのままにしてください。</a:t>
          </a:r>
        </a:p>
      </xdr:txBody>
    </xdr:sp>
    <xdr:clientData/>
  </xdr:twoCellAnchor>
  <xdr:twoCellAnchor>
    <xdr:from>
      <xdr:col>16</xdr:col>
      <xdr:colOff>190500</xdr:colOff>
      <xdr:row>32</xdr:row>
      <xdr:rowOff>99060</xdr:rowOff>
    </xdr:from>
    <xdr:to>
      <xdr:col>22</xdr:col>
      <xdr:colOff>358140</xdr:colOff>
      <xdr:row>35</xdr:row>
      <xdr:rowOff>22860</xdr:rowOff>
    </xdr:to>
    <xdr:sp macro="" textlink="">
      <xdr:nvSpPr>
        <xdr:cNvPr id="4" name="吹き出し: 四角形 3">
          <a:extLst>
            <a:ext uri="{FF2B5EF4-FFF2-40B4-BE49-F238E27FC236}">
              <a16:creationId xmlns:a16="http://schemas.microsoft.com/office/drawing/2014/main" id="{5B97EC8D-1BD7-42C9-9CB7-4E70518C1A23}"/>
            </a:ext>
          </a:extLst>
        </xdr:cNvPr>
        <xdr:cNvSpPr/>
      </xdr:nvSpPr>
      <xdr:spPr>
        <a:xfrm>
          <a:off x="5067300" y="7970520"/>
          <a:ext cx="2042160" cy="609600"/>
        </a:xfrm>
        <a:prstGeom prst="wedgeRectCallout">
          <a:avLst>
            <a:gd name="adj1" fmla="val -79711"/>
            <a:gd name="adj2" fmla="val 1989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申請した月の</a:t>
          </a:r>
          <a:r>
            <a:rPr kumimoji="1" lang="en-US" altLang="ja-JP" sz="1100"/>
            <a:t>1</a:t>
          </a:r>
          <a:r>
            <a:rPr kumimoji="1" lang="ja-JP" altLang="en-US" sz="1100"/>
            <a:t>日にしてください。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129540</xdr:colOff>
      <xdr:row>4</xdr:row>
      <xdr:rowOff>22860</xdr:rowOff>
    </xdr:from>
    <xdr:to>
      <xdr:col>15</xdr:col>
      <xdr:colOff>480060</xdr:colOff>
      <xdr:row>4</xdr:row>
      <xdr:rowOff>426720</xdr:rowOff>
    </xdr:to>
    <xdr:sp macro="" textlink="">
      <xdr:nvSpPr>
        <xdr:cNvPr id="2" name="吹き出し: 四角形 1">
          <a:extLst>
            <a:ext uri="{FF2B5EF4-FFF2-40B4-BE49-F238E27FC236}">
              <a16:creationId xmlns:a16="http://schemas.microsoft.com/office/drawing/2014/main" id="{44E39A80-B83C-46B4-928E-9B9F06FE2ED6}"/>
            </a:ext>
          </a:extLst>
        </xdr:cNvPr>
        <xdr:cNvSpPr/>
      </xdr:nvSpPr>
      <xdr:spPr>
        <a:xfrm>
          <a:off x="9745980" y="1600200"/>
          <a:ext cx="1546860" cy="403860"/>
        </a:xfrm>
        <a:prstGeom prst="wedgeRectCallout">
          <a:avLst>
            <a:gd name="adj1" fmla="val -77845"/>
            <a:gd name="adj2" fmla="val -10206"/>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活動の種目を入力</a:t>
          </a:r>
        </a:p>
      </xdr:txBody>
    </xdr:sp>
    <xdr:clientData/>
  </xdr:twoCellAnchor>
  <xdr:twoCellAnchor>
    <xdr:from>
      <xdr:col>14</xdr:col>
      <xdr:colOff>99060</xdr:colOff>
      <xdr:row>4</xdr:row>
      <xdr:rowOff>594360</xdr:rowOff>
    </xdr:from>
    <xdr:to>
      <xdr:col>15</xdr:col>
      <xdr:colOff>845820</xdr:colOff>
      <xdr:row>6</xdr:row>
      <xdr:rowOff>144780</xdr:rowOff>
    </xdr:to>
    <xdr:sp macro="" textlink="">
      <xdr:nvSpPr>
        <xdr:cNvPr id="3" name="吹き出し: 四角形 2">
          <a:extLst>
            <a:ext uri="{FF2B5EF4-FFF2-40B4-BE49-F238E27FC236}">
              <a16:creationId xmlns:a16="http://schemas.microsoft.com/office/drawing/2014/main" id="{546C9AC0-84A0-4DA8-9D1A-3DE2A0EE8258}"/>
            </a:ext>
          </a:extLst>
        </xdr:cNvPr>
        <xdr:cNvSpPr/>
      </xdr:nvSpPr>
      <xdr:spPr>
        <a:xfrm>
          <a:off x="9715500" y="2171700"/>
          <a:ext cx="1943100" cy="807720"/>
        </a:xfrm>
        <a:prstGeom prst="wedgeRectCallout">
          <a:avLst>
            <a:gd name="adj1" fmla="val -83958"/>
            <a:gd name="adj2" fmla="val 6461"/>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平日は</a:t>
          </a:r>
          <a:r>
            <a:rPr kumimoji="1" lang="en-US" altLang="ja-JP" sz="1100"/>
            <a:t>2</a:t>
          </a:r>
          <a:r>
            <a:rPr kumimoji="1" lang="ja-JP" altLang="en-US" sz="1100"/>
            <a:t>時間以内、休日は</a:t>
          </a:r>
          <a:r>
            <a:rPr kumimoji="1" lang="en-US" altLang="ja-JP" sz="1100"/>
            <a:t>3</a:t>
          </a:r>
          <a:r>
            <a:rPr kumimoji="1" lang="ja-JP" altLang="en-US" sz="1100"/>
            <a:t>時間以内、合計</a:t>
          </a:r>
          <a:r>
            <a:rPr kumimoji="1" lang="en-US" altLang="ja-JP" sz="1100"/>
            <a:t>11</a:t>
          </a:r>
          <a:r>
            <a:rPr kumimoji="1" lang="ja-JP" altLang="en-US" sz="1100"/>
            <a:t>時間以内を超えないように、入力</a:t>
          </a:r>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7</xdr:col>
      <xdr:colOff>45720</xdr:colOff>
      <xdr:row>11</xdr:row>
      <xdr:rowOff>167640</xdr:rowOff>
    </xdr:from>
    <xdr:to>
      <xdr:col>14</xdr:col>
      <xdr:colOff>190500</xdr:colOff>
      <xdr:row>11</xdr:row>
      <xdr:rowOff>502920</xdr:rowOff>
    </xdr:to>
    <xdr:sp macro="" textlink="">
      <xdr:nvSpPr>
        <xdr:cNvPr id="4" name="吹き出し: 四角形 3">
          <a:extLst>
            <a:ext uri="{FF2B5EF4-FFF2-40B4-BE49-F238E27FC236}">
              <a16:creationId xmlns:a16="http://schemas.microsoft.com/office/drawing/2014/main" id="{681C88A1-FFB3-4CC6-B176-B53C2E7F074B}"/>
            </a:ext>
          </a:extLst>
        </xdr:cNvPr>
        <xdr:cNvSpPr/>
      </xdr:nvSpPr>
      <xdr:spPr>
        <a:xfrm>
          <a:off x="5021580" y="4259580"/>
          <a:ext cx="4785360" cy="335280"/>
        </a:xfrm>
        <a:prstGeom prst="wedgeRectCallout">
          <a:avLst>
            <a:gd name="adj1" fmla="val -23055"/>
            <a:gd name="adj2" fmla="val -10935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週に</a:t>
          </a:r>
          <a:r>
            <a:rPr kumimoji="1" lang="en-US" altLang="ja-JP" sz="1100"/>
            <a:t>2</a:t>
          </a:r>
          <a:r>
            <a:rPr kumimoji="1" lang="ja-JP" altLang="en-US" sz="1100"/>
            <a:t>日以上の休養日を取り、それを超えないように予定を入力する。</a:t>
          </a:r>
        </a:p>
        <a:p>
          <a:pPr algn="l"/>
          <a:endParaRPr kumimoji="1" lang="en-US" altLang="ja-JP"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15</xdr:col>
      <xdr:colOff>190500</xdr:colOff>
      <xdr:row>12</xdr:row>
      <xdr:rowOff>563880</xdr:rowOff>
    </xdr:from>
    <xdr:to>
      <xdr:col>15</xdr:col>
      <xdr:colOff>952500</xdr:colOff>
      <xdr:row>15</xdr:row>
      <xdr:rowOff>68580</xdr:rowOff>
    </xdr:to>
    <xdr:sp macro="" textlink="">
      <xdr:nvSpPr>
        <xdr:cNvPr id="5" name="吹き出し: 四角形 4">
          <a:extLst>
            <a:ext uri="{FF2B5EF4-FFF2-40B4-BE49-F238E27FC236}">
              <a16:creationId xmlns:a16="http://schemas.microsoft.com/office/drawing/2014/main" id="{0BD15478-D6ED-43CE-A59B-F9FAEC48F2CD}"/>
            </a:ext>
          </a:extLst>
        </xdr:cNvPr>
        <xdr:cNvSpPr/>
      </xdr:nvSpPr>
      <xdr:spPr>
        <a:xfrm>
          <a:off x="11003280" y="5212080"/>
          <a:ext cx="762000" cy="822960"/>
        </a:xfrm>
        <a:prstGeom prst="wedgeRectCallout">
          <a:avLst>
            <a:gd name="adj1" fmla="val -71739"/>
            <a:gd name="adj2" fmla="val 27298"/>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指導者の</a:t>
          </a:r>
        </a:p>
        <a:p>
          <a:pPr algn="l"/>
          <a:r>
            <a:rPr kumimoji="1" lang="ja-JP" altLang="en-US" sz="1100"/>
            <a:t>人数を</a:t>
          </a:r>
        </a:p>
        <a:p>
          <a:pPr algn="l"/>
          <a:r>
            <a:rPr kumimoji="1" lang="ja-JP" altLang="en-US" sz="1100"/>
            <a:t>入力</a:t>
          </a:r>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2</xdr:col>
      <xdr:colOff>15240</xdr:colOff>
      <xdr:row>14</xdr:row>
      <xdr:rowOff>472440</xdr:rowOff>
    </xdr:from>
    <xdr:to>
      <xdr:col>4</xdr:col>
      <xdr:colOff>83820</xdr:colOff>
      <xdr:row>15</xdr:row>
      <xdr:rowOff>274320</xdr:rowOff>
    </xdr:to>
    <xdr:sp macro="" textlink="">
      <xdr:nvSpPr>
        <xdr:cNvPr id="6" name="吹き出し: 四角形 5">
          <a:extLst>
            <a:ext uri="{FF2B5EF4-FFF2-40B4-BE49-F238E27FC236}">
              <a16:creationId xmlns:a16="http://schemas.microsoft.com/office/drawing/2014/main" id="{4ED5A36E-E13E-44D9-8943-85EA08A3AE07}"/>
            </a:ext>
          </a:extLst>
        </xdr:cNvPr>
        <xdr:cNvSpPr/>
      </xdr:nvSpPr>
      <xdr:spPr>
        <a:xfrm>
          <a:off x="1455420" y="5958840"/>
          <a:ext cx="1470660" cy="281940"/>
        </a:xfrm>
        <a:prstGeom prst="wedgeRectCallout">
          <a:avLst>
            <a:gd name="adj1" fmla="val -401"/>
            <a:gd name="adj2" fmla="val 102974"/>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指導者の名前を入力</a:t>
          </a:r>
        </a:p>
        <a:p>
          <a:pPr algn="l"/>
          <a:endParaRPr kumimoji="1" lang="ja-JP" altLang="en-US" sz="1100"/>
        </a:p>
        <a:p>
          <a:pPr algn="l"/>
          <a:r>
            <a:rPr kumimoji="1" lang="ja-JP" altLang="en-US" sz="1100"/>
            <a:t>人数を</a:t>
          </a:r>
        </a:p>
        <a:p>
          <a:pPr algn="l"/>
          <a:r>
            <a:rPr kumimoji="1" lang="ja-JP" altLang="en-US" sz="1100"/>
            <a:t>入力して</a:t>
          </a:r>
        </a:p>
        <a:p>
          <a:pPr algn="l"/>
          <a:r>
            <a:rPr kumimoji="1" lang="ja-JP" altLang="en-US" sz="1100"/>
            <a:t>ください</a:t>
          </a:r>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4</xdr:col>
      <xdr:colOff>381000</xdr:colOff>
      <xdr:row>13</xdr:row>
      <xdr:rowOff>160020</xdr:rowOff>
    </xdr:from>
    <xdr:to>
      <xdr:col>8</xdr:col>
      <xdr:colOff>419100</xdr:colOff>
      <xdr:row>15</xdr:row>
      <xdr:rowOff>251460</xdr:rowOff>
    </xdr:to>
    <xdr:sp macro="" textlink="">
      <xdr:nvSpPr>
        <xdr:cNvPr id="7" name="吹き出し: 四角形 6">
          <a:extLst>
            <a:ext uri="{FF2B5EF4-FFF2-40B4-BE49-F238E27FC236}">
              <a16:creationId xmlns:a16="http://schemas.microsoft.com/office/drawing/2014/main" id="{71A71903-8AFB-4706-8BE0-8DD5DF3C1263}"/>
            </a:ext>
          </a:extLst>
        </xdr:cNvPr>
        <xdr:cNvSpPr/>
      </xdr:nvSpPr>
      <xdr:spPr>
        <a:xfrm>
          <a:off x="3223260" y="5402580"/>
          <a:ext cx="2834640" cy="815340"/>
        </a:xfrm>
        <a:prstGeom prst="wedgeRectCallout">
          <a:avLst>
            <a:gd name="adj1" fmla="val 55858"/>
            <a:gd name="adj2" fmla="val 78569"/>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月額・年額など謝金の支払い方法を選択。該当ない場合は「その他」を選択し、</a:t>
          </a:r>
        </a:p>
        <a:p>
          <a:pPr algn="l"/>
          <a:r>
            <a:rPr kumimoji="1" lang="ja-JP" altLang="en-US" sz="1100"/>
            <a:t>右の金額欄へ計算の根拠を入力</a:t>
          </a:r>
        </a:p>
      </xdr:txBody>
    </xdr:sp>
    <xdr:clientData/>
  </xdr:twoCellAnchor>
  <xdr:twoCellAnchor>
    <xdr:from>
      <xdr:col>14</xdr:col>
      <xdr:colOff>76200</xdr:colOff>
      <xdr:row>15</xdr:row>
      <xdr:rowOff>320040</xdr:rowOff>
    </xdr:from>
    <xdr:to>
      <xdr:col>14</xdr:col>
      <xdr:colOff>1043940</xdr:colOff>
      <xdr:row>16</xdr:row>
      <xdr:rowOff>373380</xdr:rowOff>
    </xdr:to>
    <xdr:sp macro="" textlink="">
      <xdr:nvSpPr>
        <xdr:cNvPr id="8" name="吹き出し: 四角形 7">
          <a:extLst>
            <a:ext uri="{FF2B5EF4-FFF2-40B4-BE49-F238E27FC236}">
              <a16:creationId xmlns:a16="http://schemas.microsoft.com/office/drawing/2014/main" id="{030E0FA7-00FD-4255-A682-24C93AE7B5CA}"/>
            </a:ext>
          </a:extLst>
        </xdr:cNvPr>
        <xdr:cNvSpPr/>
      </xdr:nvSpPr>
      <xdr:spPr>
        <a:xfrm>
          <a:off x="9692640" y="6286500"/>
          <a:ext cx="967740" cy="411480"/>
        </a:xfrm>
        <a:prstGeom prst="wedgeRectCallout">
          <a:avLst>
            <a:gd name="adj1" fmla="val -71739"/>
            <a:gd name="adj2" fmla="val 27298"/>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金額を入力</a:t>
          </a:r>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4</xdr:col>
      <xdr:colOff>281940</xdr:colOff>
      <xdr:row>18</xdr:row>
      <xdr:rowOff>45720</xdr:rowOff>
    </xdr:from>
    <xdr:to>
      <xdr:col>6</xdr:col>
      <xdr:colOff>281940</xdr:colOff>
      <xdr:row>18</xdr:row>
      <xdr:rowOff>327660</xdr:rowOff>
    </xdr:to>
    <xdr:sp macro="" textlink="">
      <xdr:nvSpPr>
        <xdr:cNvPr id="9" name="吹き出し: 四角形 8">
          <a:extLst>
            <a:ext uri="{FF2B5EF4-FFF2-40B4-BE49-F238E27FC236}">
              <a16:creationId xmlns:a16="http://schemas.microsoft.com/office/drawing/2014/main" id="{66BD4DBD-9CB1-404A-9821-393E0B30D2A7}"/>
            </a:ext>
          </a:extLst>
        </xdr:cNvPr>
        <xdr:cNvSpPr/>
      </xdr:nvSpPr>
      <xdr:spPr>
        <a:xfrm>
          <a:off x="3124200" y="7162800"/>
          <a:ext cx="1470660" cy="281940"/>
        </a:xfrm>
        <a:prstGeom prst="wedgeRectCallout">
          <a:avLst>
            <a:gd name="adj1" fmla="val 78356"/>
            <a:gd name="adj2" fmla="val 5677"/>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指導する日数を入力</a:t>
          </a:r>
        </a:p>
        <a:p>
          <a:pPr algn="l"/>
          <a:endParaRPr kumimoji="1" lang="ja-JP" altLang="en-US" sz="1100"/>
        </a:p>
        <a:p>
          <a:pPr algn="l"/>
          <a:r>
            <a:rPr kumimoji="1" lang="ja-JP" altLang="en-US" sz="1100"/>
            <a:t>人数を</a:t>
          </a:r>
        </a:p>
        <a:p>
          <a:pPr algn="l"/>
          <a:r>
            <a:rPr kumimoji="1" lang="ja-JP" altLang="en-US" sz="1100"/>
            <a:t>入力して</a:t>
          </a:r>
        </a:p>
        <a:p>
          <a:pPr algn="l"/>
          <a:r>
            <a:rPr kumimoji="1" lang="ja-JP" altLang="en-US" sz="1100"/>
            <a:t>ください</a:t>
          </a:r>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4</xdr:col>
      <xdr:colOff>480060</xdr:colOff>
      <xdr:row>19</xdr:row>
      <xdr:rowOff>38100</xdr:rowOff>
    </xdr:from>
    <xdr:to>
      <xdr:col>6</xdr:col>
      <xdr:colOff>220980</xdr:colOff>
      <xdr:row>19</xdr:row>
      <xdr:rowOff>320040</xdr:rowOff>
    </xdr:to>
    <xdr:sp macro="" textlink="">
      <xdr:nvSpPr>
        <xdr:cNvPr id="10" name="吹き出し: 四角形 9">
          <a:extLst>
            <a:ext uri="{FF2B5EF4-FFF2-40B4-BE49-F238E27FC236}">
              <a16:creationId xmlns:a16="http://schemas.microsoft.com/office/drawing/2014/main" id="{D82B4D97-2ED9-4A73-A09B-F3023E00A08D}"/>
            </a:ext>
          </a:extLst>
        </xdr:cNvPr>
        <xdr:cNvSpPr/>
      </xdr:nvSpPr>
      <xdr:spPr>
        <a:xfrm>
          <a:off x="3322320" y="7505700"/>
          <a:ext cx="1211580" cy="281940"/>
        </a:xfrm>
        <a:prstGeom prst="wedgeRectCallout">
          <a:avLst>
            <a:gd name="adj1" fmla="val 78356"/>
            <a:gd name="adj2" fmla="val 5677"/>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謝金の額を入力</a:t>
          </a:r>
        </a:p>
        <a:p>
          <a:pPr algn="l"/>
          <a:r>
            <a:rPr kumimoji="1" lang="ja-JP" altLang="en-US" sz="1100"/>
            <a:t>入力して</a:t>
          </a:r>
        </a:p>
        <a:p>
          <a:pPr algn="l"/>
          <a:r>
            <a:rPr kumimoji="1" lang="ja-JP" altLang="en-US" sz="1100"/>
            <a:t>ください</a:t>
          </a:r>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twoCellAnchor>
    <xdr:from>
      <xdr:col>1</xdr:col>
      <xdr:colOff>1244600</xdr:colOff>
      <xdr:row>24</xdr:row>
      <xdr:rowOff>273050</xdr:rowOff>
    </xdr:from>
    <xdr:to>
      <xdr:col>6</xdr:col>
      <xdr:colOff>586740</xdr:colOff>
      <xdr:row>28</xdr:row>
      <xdr:rowOff>190500</xdr:rowOff>
    </xdr:to>
    <xdr:sp macro="" textlink="">
      <xdr:nvSpPr>
        <xdr:cNvPr id="11" name="吹き出し: 四角形 10">
          <a:extLst>
            <a:ext uri="{FF2B5EF4-FFF2-40B4-BE49-F238E27FC236}">
              <a16:creationId xmlns:a16="http://schemas.microsoft.com/office/drawing/2014/main" id="{309C050D-FE47-4EC3-A2F5-2566C3952AB3}"/>
            </a:ext>
          </a:extLst>
        </xdr:cNvPr>
        <xdr:cNvSpPr/>
      </xdr:nvSpPr>
      <xdr:spPr>
        <a:xfrm>
          <a:off x="1297940" y="9607550"/>
          <a:ext cx="3601720" cy="1304290"/>
        </a:xfrm>
        <a:prstGeom prst="wedgeRectCallout">
          <a:avLst>
            <a:gd name="adj1" fmla="val 56797"/>
            <a:gd name="adj2" fmla="val -16699"/>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年額でまとめて払う場合も、毎月に割って入力する。</a:t>
          </a:r>
          <a:r>
            <a:rPr kumimoji="1" lang="en-US" altLang="ja-JP" sz="1100"/>
            <a:t>【</a:t>
          </a:r>
          <a:r>
            <a:rPr kumimoji="1" lang="ja-JP" altLang="en-US" sz="1100"/>
            <a:t>例</a:t>
          </a:r>
          <a:r>
            <a:rPr kumimoji="1" lang="en-US" altLang="ja-JP" sz="1100"/>
            <a:t>】</a:t>
          </a:r>
          <a:r>
            <a:rPr kumimoji="1" lang="ja-JP" altLang="en-US" sz="1100"/>
            <a:t>補助金申請は</a:t>
          </a:r>
          <a:r>
            <a:rPr kumimoji="1" lang="en-US" altLang="ja-JP" sz="1100"/>
            <a:t>9</a:t>
          </a:r>
          <a:r>
            <a:rPr kumimoji="1" lang="ja-JP" altLang="en-US" sz="1100"/>
            <a:t>月から。指導は</a:t>
          </a:r>
          <a:r>
            <a:rPr kumimoji="1" lang="en-US" altLang="ja-JP" sz="1100"/>
            <a:t>4</a:t>
          </a:r>
          <a:r>
            <a:rPr kumimoji="1" lang="ja-JP" altLang="en-US" sz="1100"/>
            <a:t>月～</a:t>
          </a:r>
          <a:r>
            <a:rPr kumimoji="1" lang="en-US" altLang="ja-JP" sz="1100"/>
            <a:t>3</a:t>
          </a:r>
          <a:r>
            <a:rPr kumimoji="1" lang="ja-JP" altLang="en-US" sz="1100"/>
            <a:t>月までの年額払いで</a:t>
          </a:r>
          <a:r>
            <a:rPr kumimoji="1" lang="en-US" altLang="ja-JP" sz="1100"/>
            <a:t>2</a:t>
          </a:r>
          <a:r>
            <a:rPr kumimoji="1" lang="ja-JP" altLang="en-US" sz="1100"/>
            <a:t>月に</a:t>
          </a:r>
          <a:r>
            <a:rPr kumimoji="1" lang="en-US" altLang="ja-JP" sz="1100"/>
            <a:t>66,000</a:t>
          </a:r>
          <a:r>
            <a:rPr kumimoji="1" lang="ja-JP" altLang="en-US" sz="1100"/>
            <a:t>を一括で払う場合</a:t>
          </a:r>
          <a:r>
            <a:rPr kumimoji="1" lang="en-US" altLang="ja-JP" sz="1100"/>
            <a:t>66,000×6(9</a:t>
          </a:r>
          <a:r>
            <a:rPr kumimoji="1" lang="ja-JP" altLang="en-US" sz="1100"/>
            <a:t>月～</a:t>
          </a:r>
          <a:r>
            <a:rPr kumimoji="1" lang="en-US" altLang="ja-JP" sz="1100"/>
            <a:t>2</a:t>
          </a:r>
          <a:r>
            <a:rPr kumimoji="1" lang="ja-JP" altLang="en-US" sz="1100"/>
            <a:t>月</a:t>
          </a:r>
          <a:r>
            <a:rPr kumimoji="1" lang="en-US" altLang="ja-JP" sz="1100"/>
            <a:t>)/12(4</a:t>
          </a:r>
          <a:r>
            <a:rPr kumimoji="1" lang="ja-JP" altLang="en-US" sz="1100"/>
            <a:t>月～</a:t>
          </a:r>
          <a:r>
            <a:rPr kumimoji="1" lang="en-US" altLang="ja-JP" sz="1100"/>
            <a:t>3</a:t>
          </a:r>
          <a:r>
            <a:rPr kumimoji="1" lang="ja-JP" altLang="en-US" sz="1100"/>
            <a:t>月</a:t>
          </a:r>
          <a:r>
            <a:rPr kumimoji="1" lang="en-US" altLang="ja-JP" sz="1100"/>
            <a:t>)=33,000 </a:t>
          </a:r>
          <a:r>
            <a:rPr kumimoji="1" lang="ja-JP" altLang="en-US" sz="1100"/>
            <a:t>　それを月で割ると</a:t>
          </a:r>
          <a:r>
            <a:rPr kumimoji="1" lang="en-US" altLang="ja-JP" sz="1100"/>
            <a:t>33,000÷6=5,500</a:t>
          </a:r>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177800</xdr:colOff>
      <xdr:row>13</xdr:row>
      <xdr:rowOff>38100</xdr:rowOff>
    </xdr:from>
    <xdr:to>
      <xdr:col>10</xdr:col>
      <xdr:colOff>203200</xdr:colOff>
      <xdr:row>19</xdr:row>
      <xdr:rowOff>228600</xdr:rowOff>
    </xdr:to>
    <xdr:sp macro="" textlink="">
      <xdr:nvSpPr>
        <xdr:cNvPr id="2" name="正方形/長方形 1">
          <a:extLst>
            <a:ext uri="{FF2B5EF4-FFF2-40B4-BE49-F238E27FC236}">
              <a16:creationId xmlns:a16="http://schemas.microsoft.com/office/drawing/2014/main" id="{9044F010-BA37-4A78-9023-34D54B3B6A78}"/>
            </a:ext>
          </a:extLst>
        </xdr:cNvPr>
        <xdr:cNvSpPr/>
      </xdr:nvSpPr>
      <xdr:spPr>
        <a:xfrm>
          <a:off x="850900" y="4826000"/>
          <a:ext cx="6146800" cy="247650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2400" b="1"/>
            <a:t>一つの品物につき、</a:t>
          </a:r>
          <a:r>
            <a:rPr kumimoji="1" lang="en-US" altLang="ja-JP" sz="2400" b="1"/>
            <a:t>1</a:t>
          </a:r>
          <a:r>
            <a:rPr kumimoji="1" lang="ja-JP" altLang="en-US" sz="2400" b="1"/>
            <a:t>行で記載してください</a:t>
          </a:r>
          <a:r>
            <a:rPr kumimoji="1" lang="ja-JP" altLang="en-US" sz="1600"/>
            <a:t>。内容と単価を確認するため、申請の際は、このように購入する品物ごとに一行という形で記載してください。</a:t>
          </a:r>
        </a:p>
        <a:p>
          <a:pPr algn="l"/>
          <a:r>
            <a:rPr kumimoji="1" lang="ja-JP" altLang="en-US" sz="1600"/>
            <a:t>全ての項目に記載がある領収書がないと、補助金をのちほど返納していただくことになりますので、マニュアルをよくご覧になり、間違いがないようにしてください。</a:t>
          </a:r>
        </a:p>
        <a:p>
          <a:pPr algn="l"/>
          <a:endParaRPr kumimoji="1" lang="ja-JP" altLang="en-US" sz="1600"/>
        </a:p>
        <a:p>
          <a:pPr algn="l"/>
          <a:endParaRPr kumimoji="1" lang="ja-JP" altLang="en-US" sz="16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320040</xdr:colOff>
      <xdr:row>7</xdr:row>
      <xdr:rowOff>106680</xdr:rowOff>
    </xdr:from>
    <xdr:to>
      <xdr:col>12</xdr:col>
      <xdr:colOff>99060</xdr:colOff>
      <xdr:row>9</xdr:row>
      <xdr:rowOff>243840</xdr:rowOff>
    </xdr:to>
    <xdr:sp macro="" textlink="">
      <xdr:nvSpPr>
        <xdr:cNvPr id="3" name="吹き出し: 四角形 2">
          <a:extLst>
            <a:ext uri="{FF2B5EF4-FFF2-40B4-BE49-F238E27FC236}">
              <a16:creationId xmlns:a16="http://schemas.microsoft.com/office/drawing/2014/main" id="{A4A097F7-2457-472C-AAE7-0B342195DFD2}"/>
            </a:ext>
          </a:extLst>
        </xdr:cNvPr>
        <xdr:cNvSpPr/>
      </xdr:nvSpPr>
      <xdr:spPr>
        <a:xfrm>
          <a:off x="6271260" y="3467100"/>
          <a:ext cx="1744980" cy="1097280"/>
        </a:xfrm>
        <a:prstGeom prst="wedgeRectCallout">
          <a:avLst>
            <a:gd name="adj1" fmla="val -51644"/>
            <a:gd name="adj2" fmla="val 111322"/>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原則として、「クラブ名義の口座」が必要です。</a:t>
          </a:r>
        </a:p>
        <a:p>
          <a:pPr algn="l"/>
          <a:r>
            <a:rPr kumimoji="1" lang="ja-JP" altLang="en-US" sz="1100"/>
            <a:t>補助金を入金するための口座を記入してください。</a:t>
          </a:r>
        </a:p>
        <a:p>
          <a:pPr algn="l"/>
          <a:endParaRPr kumimoji="1" lang="ja-JP" altLang="en-US" sz="1100"/>
        </a:p>
      </xdr:txBody>
    </xdr:sp>
    <xdr:clientData/>
  </xdr:twoCellAnchor>
  <xdr:twoCellAnchor>
    <xdr:from>
      <xdr:col>9</xdr:col>
      <xdr:colOff>213360</xdr:colOff>
      <xdr:row>11</xdr:row>
      <xdr:rowOff>228600</xdr:rowOff>
    </xdr:from>
    <xdr:to>
      <xdr:col>13</xdr:col>
      <xdr:colOff>281940</xdr:colOff>
      <xdr:row>14</xdr:row>
      <xdr:rowOff>60960</xdr:rowOff>
    </xdr:to>
    <xdr:sp macro="" textlink="">
      <xdr:nvSpPr>
        <xdr:cNvPr id="5" name="吹き出し: 四角形 4">
          <a:extLst>
            <a:ext uri="{FF2B5EF4-FFF2-40B4-BE49-F238E27FC236}">
              <a16:creationId xmlns:a16="http://schemas.microsoft.com/office/drawing/2014/main" id="{D8E0EF0F-005C-41CF-A90B-1CBCE8904593}"/>
            </a:ext>
          </a:extLst>
        </xdr:cNvPr>
        <xdr:cNvSpPr/>
      </xdr:nvSpPr>
      <xdr:spPr>
        <a:xfrm>
          <a:off x="6164580" y="5509260"/>
          <a:ext cx="2689860" cy="1097280"/>
        </a:xfrm>
        <a:prstGeom prst="wedgeRectCallout">
          <a:avLst>
            <a:gd name="adj1" fmla="val -43995"/>
            <a:gd name="adj2" fmla="val 102294"/>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「クラブ名義の口座」がなく、「代表者の名義の口座」の場合は、個人の入出金がないことが条件です。確認して</a:t>
          </a:r>
        </a:p>
        <a:p>
          <a:pPr algn="l"/>
          <a:r>
            <a:rPr kumimoji="1" lang="ja-JP" altLang="en-US" sz="1100"/>
            <a:t>チェック✔を選択してください。</a:t>
          </a:r>
        </a:p>
        <a:p>
          <a:pPr algn="l"/>
          <a:endParaRPr kumimoji="1" lang="ja-JP" altLang="en-US" sz="1100"/>
        </a:p>
        <a:p>
          <a:pPr algn="l"/>
          <a:endParaRPr kumimoji="1" lang="ja-JP" altLang="en-US" sz="1100"/>
        </a:p>
      </xdr:txBody>
    </xdr:sp>
    <xdr:clientData/>
  </xdr:twoCellAnchor>
  <xdr:twoCellAnchor>
    <xdr:from>
      <xdr:col>9</xdr:col>
      <xdr:colOff>472440</xdr:colOff>
      <xdr:row>16</xdr:row>
      <xdr:rowOff>160020</xdr:rowOff>
    </xdr:from>
    <xdr:to>
      <xdr:col>13</xdr:col>
      <xdr:colOff>541020</xdr:colOff>
      <xdr:row>19</xdr:row>
      <xdr:rowOff>190500</xdr:rowOff>
    </xdr:to>
    <xdr:sp macro="" textlink="">
      <xdr:nvSpPr>
        <xdr:cNvPr id="6" name="吹き出し: 四角形 5">
          <a:extLst>
            <a:ext uri="{FF2B5EF4-FFF2-40B4-BE49-F238E27FC236}">
              <a16:creationId xmlns:a16="http://schemas.microsoft.com/office/drawing/2014/main" id="{2ED82E3F-A7D5-4C96-86FA-FA06820728D0}"/>
            </a:ext>
          </a:extLst>
        </xdr:cNvPr>
        <xdr:cNvSpPr/>
      </xdr:nvSpPr>
      <xdr:spPr>
        <a:xfrm>
          <a:off x="6423660" y="7665720"/>
          <a:ext cx="2689860" cy="1242060"/>
        </a:xfrm>
        <a:prstGeom prst="wedgeRectCallout">
          <a:avLst>
            <a:gd name="adj1" fmla="val -66941"/>
            <a:gd name="adj2" fmla="val -10206"/>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「クラブ名義の口座」も「代表者名義の口座」もない場合は、入金する口座への「委任状」が必要です。右隣の「委任状」のシートに入力してください。</a:t>
          </a:r>
        </a:p>
        <a:p>
          <a:pPr algn="l"/>
          <a:endParaRPr kumimoji="1" lang="ja-JP" altLang="en-US" sz="1100"/>
        </a:p>
        <a:p>
          <a:pPr algn="l"/>
          <a:endParaRPr kumimoji="1" lang="ja-JP" altLang="en-US" sz="1100"/>
        </a:p>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30480</xdr:colOff>
      <xdr:row>11</xdr:row>
      <xdr:rowOff>60960</xdr:rowOff>
    </xdr:from>
    <xdr:to>
      <xdr:col>20</xdr:col>
      <xdr:colOff>0</xdr:colOff>
      <xdr:row>14</xdr:row>
      <xdr:rowOff>137160</xdr:rowOff>
    </xdr:to>
    <xdr:sp macro="" textlink="">
      <xdr:nvSpPr>
        <xdr:cNvPr id="3" name="テキスト ボックス 2">
          <a:extLst>
            <a:ext uri="{FF2B5EF4-FFF2-40B4-BE49-F238E27FC236}">
              <a16:creationId xmlns:a16="http://schemas.microsoft.com/office/drawing/2014/main" id="{9E724B42-97D5-4745-A993-5CD69FFBB52B}"/>
            </a:ext>
          </a:extLst>
        </xdr:cNvPr>
        <xdr:cNvSpPr txBox="1"/>
      </xdr:nvSpPr>
      <xdr:spPr>
        <a:xfrm>
          <a:off x="7033260" y="3078480"/>
          <a:ext cx="2651760" cy="9906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受任者の欄は、口座の名義人の情報を全て記入してください。団体名と役職</a:t>
          </a:r>
          <a:r>
            <a:rPr kumimoji="1" lang="en-US" altLang="ja-JP" sz="1100"/>
            <a:t>(</a:t>
          </a:r>
          <a:r>
            <a:rPr kumimoji="1" lang="ja-JP" altLang="en-US" sz="1100"/>
            <a:t>会計など</a:t>
          </a:r>
          <a:r>
            <a:rPr kumimoji="1" lang="en-US" altLang="ja-JP" sz="1100"/>
            <a:t>)</a:t>
          </a:r>
          <a:r>
            <a:rPr kumimoji="1" lang="ja-JP" altLang="en-US" sz="1100"/>
            <a:t>も必ず記入してください。</a:t>
          </a:r>
        </a:p>
        <a:p>
          <a:endParaRPr kumimoji="1" lang="ja-JP" altLang="en-US" sz="1100"/>
        </a:p>
      </xdr:txBody>
    </xdr:sp>
    <xdr:clientData/>
  </xdr:twoCellAnchor>
  <xdr:twoCellAnchor>
    <xdr:from>
      <xdr:col>15</xdr:col>
      <xdr:colOff>388620</xdr:colOff>
      <xdr:row>11</xdr:row>
      <xdr:rowOff>213360</xdr:rowOff>
    </xdr:from>
    <xdr:to>
      <xdr:col>16</xdr:col>
      <xdr:colOff>30480</xdr:colOff>
      <xdr:row>13</xdr:row>
      <xdr:rowOff>114300</xdr:rowOff>
    </xdr:to>
    <xdr:sp macro="" textlink="">
      <xdr:nvSpPr>
        <xdr:cNvPr id="4" name="矢印: 左 3">
          <a:extLst>
            <a:ext uri="{FF2B5EF4-FFF2-40B4-BE49-F238E27FC236}">
              <a16:creationId xmlns:a16="http://schemas.microsoft.com/office/drawing/2014/main" id="{014FADDB-2152-2887-8D08-8288747D5C37}"/>
            </a:ext>
          </a:extLst>
        </xdr:cNvPr>
        <xdr:cNvSpPr/>
      </xdr:nvSpPr>
      <xdr:spPr>
        <a:xfrm>
          <a:off x="6720840" y="3230880"/>
          <a:ext cx="312420" cy="510540"/>
        </a:xfrm>
        <a:prstGeom prst="leftArrow">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426720</xdr:colOff>
      <xdr:row>17</xdr:row>
      <xdr:rowOff>30480</xdr:rowOff>
    </xdr:from>
    <xdr:to>
      <xdr:col>16</xdr:col>
      <xdr:colOff>68580</xdr:colOff>
      <xdr:row>17</xdr:row>
      <xdr:rowOff>541020</xdr:rowOff>
    </xdr:to>
    <xdr:sp macro="" textlink="">
      <xdr:nvSpPr>
        <xdr:cNvPr id="5" name="矢印: 左 4">
          <a:extLst>
            <a:ext uri="{FF2B5EF4-FFF2-40B4-BE49-F238E27FC236}">
              <a16:creationId xmlns:a16="http://schemas.microsoft.com/office/drawing/2014/main" id="{DD55C891-BEFF-4BA5-88AA-92E8E971CA68}"/>
            </a:ext>
          </a:extLst>
        </xdr:cNvPr>
        <xdr:cNvSpPr/>
      </xdr:nvSpPr>
      <xdr:spPr>
        <a:xfrm>
          <a:off x="6758940" y="5227320"/>
          <a:ext cx="312420" cy="510540"/>
        </a:xfrm>
        <a:prstGeom prst="leftArrow">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45720</xdr:colOff>
      <xdr:row>16</xdr:row>
      <xdr:rowOff>68580</xdr:rowOff>
    </xdr:from>
    <xdr:to>
      <xdr:col>20</xdr:col>
      <xdr:colOff>15240</xdr:colOff>
      <xdr:row>20</xdr:row>
      <xdr:rowOff>7620</xdr:rowOff>
    </xdr:to>
    <xdr:sp macro="" textlink="">
      <xdr:nvSpPr>
        <xdr:cNvPr id="6" name="テキスト ボックス 5">
          <a:extLst>
            <a:ext uri="{FF2B5EF4-FFF2-40B4-BE49-F238E27FC236}">
              <a16:creationId xmlns:a16="http://schemas.microsoft.com/office/drawing/2014/main" id="{A8491D16-48E1-4A00-B54F-66DBD66DB40F}"/>
            </a:ext>
          </a:extLst>
        </xdr:cNvPr>
        <xdr:cNvSpPr txBox="1"/>
      </xdr:nvSpPr>
      <xdr:spPr>
        <a:xfrm>
          <a:off x="7048500" y="5006340"/>
          <a:ext cx="2651760" cy="158496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当座預金等の場合は、いま空欄のセルにカーソルを合わせて、当座を選んでください。その際、普通の表示は消してください。</a:t>
          </a:r>
        </a:p>
        <a:p>
          <a:r>
            <a:rPr kumimoji="1" lang="ja-JP" altLang="en-US" sz="1100"/>
            <a:t>なお、別紙</a:t>
          </a:r>
          <a:r>
            <a:rPr kumimoji="1" lang="en-US" altLang="ja-JP" sz="1100"/>
            <a:t>2</a:t>
          </a:r>
          <a:r>
            <a:rPr kumimoji="1" lang="ja-JP" altLang="en-US" sz="1100"/>
            <a:t>の口座情報と委任状の口座は一致させてください。</a:t>
          </a:r>
        </a:p>
        <a:p>
          <a:endParaRPr kumimoji="1" lang="ja-JP" altLang="en-US" sz="1100"/>
        </a:p>
      </xdr:txBody>
    </xdr:sp>
    <xdr:clientData/>
  </xdr:twoCellAnchor>
  <xdr:twoCellAnchor>
    <xdr:from>
      <xdr:col>16</xdr:col>
      <xdr:colOff>0</xdr:colOff>
      <xdr:row>6</xdr:row>
      <xdr:rowOff>0</xdr:rowOff>
    </xdr:from>
    <xdr:to>
      <xdr:col>19</xdr:col>
      <xdr:colOff>640080</xdr:colOff>
      <xdr:row>8</xdr:row>
      <xdr:rowOff>289560</xdr:rowOff>
    </xdr:to>
    <xdr:sp macro="" textlink="">
      <xdr:nvSpPr>
        <xdr:cNvPr id="2" name="テキスト ボックス 1">
          <a:extLst>
            <a:ext uri="{FF2B5EF4-FFF2-40B4-BE49-F238E27FC236}">
              <a16:creationId xmlns:a16="http://schemas.microsoft.com/office/drawing/2014/main" id="{7F32E951-B92E-49CF-8127-64A5FCD549A4}"/>
            </a:ext>
          </a:extLst>
        </xdr:cNvPr>
        <xdr:cNvSpPr txBox="1"/>
      </xdr:nvSpPr>
      <xdr:spPr>
        <a:xfrm>
          <a:off x="7002780" y="1493520"/>
          <a:ext cx="2651760" cy="89916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受任者の欄は、申請書データの欄から代表者の情報が自動で入力されます。</a:t>
          </a:r>
        </a:p>
        <a:p>
          <a:r>
            <a:rPr kumimoji="1" lang="ja-JP" altLang="en-US" sz="1100"/>
            <a:t>変更しないでください。</a:t>
          </a:r>
        </a:p>
        <a:p>
          <a:endParaRPr kumimoji="1" lang="ja-JP" altLang="en-US" sz="1100"/>
        </a:p>
      </xdr:txBody>
    </xdr:sp>
    <xdr:clientData/>
  </xdr:twoCellAnchor>
  <xdr:twoCellAnchor>
    <xdr:from>
      <xdr:col>15</xdr:col>
      <xdr:colOff>358140</xdr:colOff>
      <xdr:row>6</xdr:row>
      <xdr:rowOff>106680</xdr:rowOff>
    </xdr:from>
    <xdr:to>
      <xdr:col>16</xdr:col>
      <xdr:colOff>0</xdr:colOff>
      <xdr:row>8</xdr:row>
      <xdr:rowOff>7620</xdr:rowOff>
    </xdr:to>
    <xdr:sp macro="" textlink="">
      <xdr:nvSpPr>
        <xdr:cNvPr id="7" name="矢印: 左 6">
          <a:extLst>
            <a:ext uri="{FF2B5EF4-FFF2-40B4-BE49-F238E27FC236}">
              <a16:creationId xmlns:a16="http://schemas.microsoft.com/office/drawing/2014/main" id="{741D5B74-2D84-44C9-9C94-E76F80B3AC58}"/>
            </a:ext>
          </a:extLst>
        </xdr:cNvPr>
        <xdr:cNvSpPr/>
      </xdr:nvSpPr>
      <xdr:spPr>
        <a:xfrm>
          <a:off x="6690360" y="1600200"/>
          <a:ext cx="312420" cy="510540"/>
        </a:xfrm>
        <a:prstGeom prst="leftArrow">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139700</xdr:colOff>
      <xdr:row>0</xdr:row>
      <xdr:rowOff>88900</xdr:rowOff>
    </xdr:from>
    <xdr:to>
      <xdr:col>0</xdr:col>
      <xdr:colOff>965200</xdr:colOff>
      <xdr:row>1</xdr:row>
      <xdr:rowOff>139700</xdr:rowOff>
    </xdr:to>
    <xdr:sp macro="" textlink="">
      <xdr:nvSpPr>
        <xdr:cNvPr id="2" name="テキスト ボックス 1">
          <a:extLst>
            <a:ext uri="{FF2B5EF4-FFF2-40B4-BE49-F238E27FC236}">
              <a16:creationId xmlns:a16="http://schemas.microsoft.com/office/drawing/2014/main" id="{86D2F74A-E3AF-4C93-B36F-BF5774DF2D3B}"/>
            </a:ext>
          </a:extLst>
        </xdr:cNvPr>
        <xdr:cNvSpPr txBox="1"/>
      </xdr:nvSpPr>
      <xdr:spPr>
        <a:xfrm>
          <a:off x="139700" y="88900"/>
          <a:ext cx="825500" cy="447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3</a:t>
          </a: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311150</xdr:colOff>
      <xdr:row>2</xdr:row>
      <xdr:rowOff>50800</xdr:rowOff>
    </xdr:from>
    <xdr:to>
      <xdr:col>1</xdr:col>
      <xdr:colOff>635000</xdr:colOff>
      <xdr:row>3</xdr:row>
      <xdr:rowOff>311150</xdr:rowOff>
    </xdr:to>
    <xdr:sp macro="" textlink="">
      <xdr:nvSpPr>
        <xdr:cNvPr id="2" name="テキスト ボックス 1">
          <a:extLst>
            <a:ext uri="{FF2B5EF4-FFF2-40B4-BE49-F238E27FC236}">
              <a16:creationId xmlns:a16="http://schemas.microsoft.com/office/drawing/2014/main" id="{10F3705D-DFE5-446F-8A39-01F7B8958DF5}"/>
            </a:ext>
          </a:extLst>
        </xdr:cNvPr>
        <xdr:cNvSpPr txBox="1"/>
      </xdr:nvSpPr>
      <xdr:spPr>
        <a:xfrm>
          <a:off x="311150" y="386080"/>
          <a:ext cx="9715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4</a:t>
          </a:r>
          <a:endParaRPr kumimoji="1" lang="ja-JP" altLang="en-US" sz="1100"/>
        </a:p>
      </xdr:txBody>
    </xdr:sp>
    <xdr:clientData/>
  </xdr:twoCellAnchor>
  <xdr:twoCellAnchor>
    <xdr:from>
      <xdr:col>7</xdr:col>
      <xdr:colOff>381000</xdr:colOff>
      <xdr:row>24</xdr:row>
      <xdr:rowOff>175260</xdr:rowOff>
    </xdr:from>
    <xdr:to>
      <xdr:col>9</xdr:col>
      <xdr:colOff>647700</xdr:colOff>
      <xdr:row>29</xdr:row>
      <xdr:rowOff>152400</xdr:rowOff>
    </xdr:to>
    <xdr:sp macro="" textlink="">
      <xdr:nvSpPr>
        <xdr:cNvPr id="3" name="吹き出し: 四角形 2">
          <a:extLst>
            <a:ext uri="{FF2B5EF4-FFF2-40B4-BE49-F238E27FC236}">
              <a16:creationId xmlns:a16="http://schemas.microsoft.com/office/drawing/2014/main" id="{289C7FC9-EA57-481E-9480-E9BF46DA2F6A}"/>
            </a:ext>
          </a:extLst>
        </xdr:cNvPr>
        <xdr:cNvSpPr/>
      </xdr:nvSpPr>
      <xdr:spPr>
        <a:xfrm>
          <a:off x="7703820" y="10126980"/>
          <a:ext cx="2491740" cy="1524000"/>
        </a:xfrm>
        <a:prstGeom prst="wedgeRectCallout">
          <a:avLst>
            <a:gd name="adj1" fmla="val -88370"/>
            <a:gd name="adj2" fmla="val -48443"/>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収入と支出が一致しない場合、</a:t>
          </a:r>
          <a:endParaRPr kumimoji="1" lang="en-US" altLang="ja-JP" sz="1100"/>
        </a:p>
        <a:p>
          <a:pPr algn="l"/>
          <a:r>
            <a:rPr kumimoji="1" lang="ja-JP" altLang="en-US" sz="1100"/>
            <a:t>こちらにエラーメッセージが出ます。</a:t>
          </a:r>
          <a:endParaRPr kumimoji="1" lang="en-US" altLang="ja-JP" sz="1100"/>
        </a:p>
        <a:p>
          <a:pPr algn="l"/>
          <a:r>
            <a:rPr kumimoji="1" lang="ja-JP" altLang="en-US" sz="1100"/>
            <a:t>他の箇所も違う場合には、それぞれ</a:t>
          </a:r>
          <a:endParaRPr kumimoji="1" lang="en-US" altLang="ja-JP" sz="1100"/>
        </a:p>
        <a:p>
          <a:pPr algn="l"/>
          <a:r>
            <a:rPr kumimoji="1" lang="ja-JP" altLang="en-US" sz="1100"/>
            <a:t>エラーメッセージが出ます。</a:t>
          </a:r>
        </a:p>
        <a:p>
          <a:pPr algn="l"/>
          <a:r>
            <a:rPr kumimoji="1" lang="ja-JP" altLang="en-US" sz="1100"/>
            <a:t>全ての項目でエラーが出ないように</a:t>
          </a:r>
          <a:endParaRPr kumimoji="1" lang="en-US" altLang="ja-JP" sz="1100"/>
        </a:p>
        <a:p>
          <a:pPr algn="l"/>
          <a:r>
            <a:rPr kumimoji="1" lang="ja-JP" altLang="en-US" sz="1100"/>
            <a:t>完成させてください。</a:t>
          </a:r>
        </a:p>
      </xdr:txBody>
    </xdr:sp>
    <xdr:clientData/>
  </xdr:twoCellAnchor>
  <xdr:twoCellAnchor>
    <xdr:from>
      <xdr:col>2</xdr:col>
      <xdr:colOff>167640</xdr:colOff>
      <xdr:row>18</xdr:row>
      <xdr:rowOff>510540</xdr:rowOff>
    </xdr:from>
    <xdr:to>
      <xdr:col>3</xdr:col>
      <xdr:colOff>655320</xdr:colOff>
      <xdr:row>21</xdr:row>
      <xdr:rowOff>175260</xdr:rowOff>
    </xdr:to>
    <xdr:sp macro="" textlink="">
      <xdr:nvSpPr>
        <xdr:cNvPr id="4" name="吹き出し: 四角形 3">
          <a:extLst>
            <a:ext uri="{FF2B5EF4-FFF2-40B4-BE49-F238E27FC236}">
              <a16:creationId xmlns:a16="http://schemas.microsoft.com/office/drawing/2014/main" id="{B8D9DC48-74A9-483F-8670-AABAD7E090DD}"/>
            </a:ext>
          </a:extLst>
        </xdr:cNvPr>
        <xdr:cNvSpPr/>
      </xdr:nvSpPr>
      <xdr:spPr>
        <a:xfrm>
          <a:off x="1927860" y="7124700"/>
          <a:ext cx="1600200" cy="1333500"/>
        </a:xfrm>
        <a:prstGeom prst="wedgeRectCallout">
          <a:avLst>
            <a:gd name="adj1" fmla="val -23121"/>
            <a:gd name="adj2" fmla="val -101057"/>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「申請書」に表示された補助金の額と一致させてください。</a:t>
          </a:r>
        </a:p>
        <a:p>
          <a:pPr algn="l"/>
          <a:r>
            <a:rPr kumimoji="1" lang="ja-JP" altLang="en-US" sz="1100"/>
            <a:t>概算払い申請の翌月が補助金の入金月です。</a:t>
          </a:r>
        </a:p>
        <a:p>
          <a:pPr algn="l"/>
          <a:endParaRPr kumimoji="1" lang="ja-JP" altLang="en-US" sz="1100"/>
        </a:p>
      </xdr:txBody>
    </xdr:sp>
    <xdr:clientData/>
  </xdr:twoCellAnchor>
  <xdr:twoCellAnchor>
    <xdr:from>
      <xdr:col>5</xdr:col>
      <xdr:colOff>15240</xdr:colOff>
      <xdr:row>11</xdr:row>
      <xdr:rowOff>114300</xdr:rowOff>
    </xdr:from>
    <xdr:to>
      <xdr:col>6</xdr:col>
      <xdr:colOff>1051560</xdr:colOff>
      <xdr:row>13</xdr:row>
      <xdr:rowOff>297180</xdr:rowOff>
    </xdr:to>
    <xdr:sp macro="" textlink="">
      <xdr:nvSpPr>
        <xdr:cNvPr id="5" name="吹き出し: 四角形 4">
          <a:extLst>
            <a:ext uri="{FF2B5EF4-FFF2-40B4-BE49-F238E27FC236}">
              <a16:creationId xmlns:a16="http://schemas.microsoft.com/office/drawing/2014/main" id="{B31B2B01-7A20-460D-B907-BFD5D55D47FD}"/>
            </a:ext>
          </a:extLst>
        </xdr:cNvPr>
        <xdr:cNvSpPr/>
      </xdr:nvSpPr>
      <xdr:spPr>
        <a:xfrm>
          <a:off x="5113020" y="2834640"/>
          <a:ext cx="2148840" cy="1295400"/>
        </a:xfrm>
        <a:prstGeom prst="wedgeRectCallout">
          <a:avLst>
            <a:gd name="adj1" fmla="val -62742"/>
            <a:gd name="adj2" fmla="val -7731"/>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別紙</a:t>
          </a:r>
          <a:r>
            <a:rPr kumimoji="1" lang="en-US" altLang="ja-JP" sz="1100"/>
            <a:t>1-1</a:t>
          </a:r>
          <a:r>
            <a:rPr kumimoji="1" lang="ja-JP" altLang="en-US" sz="1100"/>
            <a:t>で記入した各月の額が自動で入力されます。</a:t>
          </a:r>
          <a:r>
            <a:rPr kumimoji="1" lang="ja-JP" altLang="en-US" sz="1100">
              <a:solidFill>
                <a:srgbClr val="FF0000"/>
              </a:solidFill>
            </a:rPr>
            <a:t>まとめて払うなど、謝金を支払った月と一致しない場合は、領収書に合わせて、直接入力してください。</a:t>
          </a:r>
        </a:p>
        <a:p>
          <a:pPr algn="l"/>
          <a:endParaRPr kumimoji="1" lang="ja-JP" altLang="en-US" sz="1100"/>
        </a:p>
      </xdr:txBody>
    </xdr:sp>
    <xdr:clientData/>
  </xdr:twoCellAnchor>
  <xdr:twoCellAnchor>
    <xdr:from>
      <xdr:col>5</xdr:col>
      <xdr:colOff>213360</xdr:colOff>
      <xdr:row>14</xdr:row>
      <xdr:rowOff>228600</xdr:rowOff>
    </xdr:from>
    <xdr:to>
      <xdr:col>6</xdr:col>
      <xdr:colOff>480060</xdr:colOff>
      <xdr:row>16</xdr:row>
      <xdr:rowOff>160020</xdr:rowOff>
    </xdr:to>
    <xdr:sp macro="" textlink="">
      <xdr:nvSpPr>
        <xdr:cNvPr id="7" name="吹き出し: 四角形 6">
          <a:extLst>
            <a:ext uri="{FF2B5EF4-FFF2-40B4-BE49-F238E27FC236}">
              <a16:creationId xmlns:a16="http://schemas.microsoft.com/office/drawing/2014/main" id="{5FDAFEF0-74AA-4F80-9036-CDABBA758424}"/>
            </a:ext>
          </a:extLst>
        </xdr:cNvPr>
        <xdr:cNvSpPr/>
      </xdr:nvSpPr>
      <xdr:spPr>
        <a:xfrm>
          <a:off x="5311140" y="4617720"/>
          <a:ext cx="1379220" cy="1043940"/>
        </a:xfrm>
        <a:prstGeom prst="wedgeRectCallout">
          <a:avLst>
            <a:gd name="adj1" fmla="val -22995"/>
            <a:gd name="adj2" fmla="val 7035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「別紙</a:t>
          </a:r>
          <a:r>
            <a:rPr kumimoji="1" lang="en-US" altLang="ja-JP" sz="1100"/>
            <a:t>1-1</a:t>
          </a:r>
          <a:r>
            <a:rPr kumimoji="1" lang="ja-JP" altLang="en-US" sz="1100"/>
            <a:t>」で記入した研修受講料の額と一致させてください</a:t>
          </a:r>
        </a:p>
      </xdr:txBody>
    </xdr:sp>
    <xdr:clientData/>
  </xdr:twoCellAnchor>
  <xdr:twoCellAnchor>
    <xdr:from>
      <xdr:col>7</xdr:col>
      <xdr:colOff>182880</xdr:colOff>
      <xdr:row>18</xdr:row>
      <xdr:rowOff>68580</xdr:rowOff>
    </xdr:from>
    <xdr:to>
      <xdr:col>8</xdr:col>
      <xdr:colOff>815340</xdr:colOff>
      <xdr:row>20</xdr:row>
      <xdr:rowOff>53340</xdr:rowOff>
    </xdr:to>
    <xdr:sp macro="" textlink="">
      <xdr:nvSpPr>
        <xdr:cNvPr id="8" name="吹き出し: 四角形 7">
          <a:extLst>
            <a:ext uri="{FF2B5EF4-FFF2-40B4-BE49-F238E27FC236}">
              <a16:creationId xmlns:a16="http://schemas.microsoft.com/office/drawing/2014/main" id="{5F9DF6FF-9433-4EB6-AF5A-D7291D875915}"/>
            </a:ext>
          </a:extLst>
        </xdr:cNvPr>
        <xdr:cNvSpPr/>
      </xdr:nvSpPr>
      <xdr:spPr>
        <a:xfrm>
          <a:off x="7505700" y="6682740"/>
          <a:ext cx="1744980" cy="1097280"/>
        </a:xfrm>
        <a:prstGeom prst="wedgeRectCallout">
          <a:avLst>
            <a:gd name="adj1" fmla="val 48356"/>
            <a:gd name="adj2" fmla="val 92572"/>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収入と支出が一致しない場合、</a:t>
          </a:r>
          <a:r>
            <a:rPr kumimoji="1" lang="en-US" altLang="ja-JP" sz="1100"/>
            <a:t>2</a:t>
          </a:r>
          <a:r>
            <a:rPr kumimoji="1" lang="ja-JP" altLang="en-US" sz="1100"/>
            <a:t>月の「その他・繰越金」の欄で調整してください</a:t>
          </a:r>
        </a:p>
        <a:p>
          <a:pPr algn="l"/>
          <a:endParaRPr kumimoji="1" lang="ja-JP" altLang="en-US" sz="1100"/>
        </a:p>
      </xdr:txBody>
    </xdr:sp>
    <xdr:clientData/>
  </xdr:twoCellAnchor>
  <xdr:twoCellAnchor>
    <xdr:from>
      <xdr:col>5</xdr:col>
      <xdr:colOff>655320</xdr:colOff>
      <xdr:row>19</xdr:row>
      <xdr:rowOff>83820</xdr:rowOff>
    </xdr:from>
    <xdr:to>
      <xdr:col>7</xdr:col>
      <xdr:colOff>45720</xdr:colOff>
      <xdr:row>20</xdr:row>
      <xdr:rowOff>350520</xdr:rowOff>
    </xdr:to>
    <xdr:sp macro="" textlink="">
      <xdr:nvSpPr>
        <xdr:cNvPr id="9" name="吹き出し: 四角形 8">
          <a:extLst>
            <a:ext uri="{FF2B5EF4-FFF2-40B4-BE49-F238E27FC236}">
              <a16:creationId xmlns:a16="http://schemas.microsoft.com/office/drawing/2014/main" id="{EC85CAB4-C7D2-4458-AF55-046AFFC22057}"/>
            </a:ext>
          </a:extLst>
        </xdr:cNvPr>
        <xdr:cNvSpPr/>
      </xdr:nvSpPr>
      <xdr:spPr>
        <a:xfrm>
          <a:off x="5753100" y="7254240"/>
          <a:ext cx="1615440" cy="822960"/>
        </a:xfrm>
        <a:prstGeom prst="wedgeRectCallout">
          <a:avLst>
            <a:gd name="adj1" fmla="val 5399"/>
            <a:gd name="adj2" fmla="val -68538"/>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「別紙</a:t>
          </a:r>
          <a:r>
            <a:rPr kumimoji="1" lang="en-US" altLang="ja-JP" sz="1100"/>
            <a:t>1-2</a:t>
          </a:r>
          <a:r>
            <a:rPr kumimoji="1" lang="ja-JP" altLang="en-US" sz="1100"/>
            <a:t>消耗品計画</a:t>
          </a:r>
        </a:p>
        <a:p>
          <a:pPr algn="l"/>
          <a:r>
            <a:rPr kumimoji="1" lang="ja-JP" altLang="en-US" sz="1100"/>
            <a:t>」で記入した各月の額と一致させてください</a:t>
          </a:r>
        </a:p>
      </xdr:txBody>
    </xdr:sp>
    <xdr:clientData/>
  </xdr:twoCellAnchor>
  <xdr:twoCellAnchor>
    <xdr:from>
      <xdr:col>8</xdr:col>
      <xdr:colOff>152400</xdr:colOff>
      <xdr:row>11</xdr:row>
      <xdr:rowOff>60960</xdr:rowOff>
    </xdr:from>
    <xdr:to>
      <xdr:col>9</xdr:col>
      <xdr:colOff>190500</xdr:colOff>
      <xdr:row>13</xdr:row>
      <xdr:rowOff>99060</xdr:rowOff>
    </xdr:to>
    <xdr:sp macro="" textlink="">
      <xdr:nvSpPr>
        <xdr:cNvPr id="10" name="吹き出し: 四角形 9">
          <a:extLst>
            <a:ext uri="{FF2B5EF4-FFF2-40B4-BE49-F238E27FC236}">
              <a16:creationId xmlns:a16="http://schemas.microsoft.com/office/drawing/2014/main" id="{AAF44D2F-F7C1-4301-A0F7-A9F20BD271EF}"/>
            </a:ext>
          </a:extLst>
        </xdr:cNvPr>
        <xdr:cNvSpPr/>
      </xdr:nvSpPr>
      <xdr:spPr>
        <a:xfrm>
          <a:off x="8587740" y="2781300"/>
          <a:ext cx="1150620" cy="1150620"/>
        </a:xfrm>
        <a:prstGeom prst="wedgeRectCallout">
          <a:avLst>
            <a:gd name="adj1" fmla="val 81329"/>
            <a:gd name="adj2" fmla="val -21317"/>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収支累計が     マイナスにならないようにしてください。</a:t>
          </a:r>
        </a:p>
      </xdr:txBody>
    </xdr:sp>
    <xdr:clientData/>
  </xdr:twoCellAnchor>
  <xdr:twoCellAnchor>
    <xdr:from>
      <xdr:col>2</xdr:col>
      <xdr:colOff>76200</xdr:colOff>
      <xdr:row>14</xdr:row>
      <xdr:rowOff>228600</xdr:rowOff>
    </xdr:from>
    <xdr:to>
      <xdr:col>3</xdr:col>
      <xdr:colOff>1036320</xdr:colOff>
      <xdr:row>16</xdr:row>
      <xdr:rowOff>7620</xdr:rowOff>
    </xdr:to>
    <xdr:sp macro="" textlink="">
      <xdr:nvSpPr>
        <xdr:cNvPr id="11" name="吹き出し: 四角形 10">
          <a:extLst>
            <a:ext uri="{FF2B5EF4-FFF2-40B4-BE49-F238E27FC236}">
              <a16:creationId xmlns:a16="http://schemas.microsoft.com/office/drawing/2014/main" id="{BCDBE946-F0E5-4A41-9E17-47726C59E302}"/>
            </a:ext>
          </a:extLst>
        </xdr:cNvPr>
        <xdr:cNvSpPr/>
      </xdr:nvSpPr>
      <xdr:spPr>
        <a:xfrm>
          <a:off x="1836420" y="4617720"/>
          <a:ext cx="2072640" cy="891540"/>
        </a:xfrm>
        <a:prstGeom prst="wedgeRectCallout">
          <a:avLst>
            <a:gd name="adj1" fmla="val -58907"/>
            <a:gd name="adj2" fmla="val -15051"/>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各月の会費を入力してください。半年払いなどは、入金月にまとめて入力してください。</a:t>
          </a:r>
        </a:p>
        <a:p>
          <a:pPr algn="l"/>
          <a:endParaRPr kumimoji="1" lang="ja-JP" altLang="en-US" sz="1100"/>
        </a:p>
      </xdr:txBody>
    </xdr:sp>
    <xdr:clientData/>
  </xdr:twoCellAnchor>
  <xdr:twoCellAnchor>
    <xdr:from>
      <xdr:col>2</xdr:col>
      <xdr:colOff>160020</xdr:colOff>
      <xdr:row>12</xdr:row>
      <xdr:rowOff>411480</xdr:rowOff>
    </xdr:from>
    <xdr:to>
      <xdr:col>3</xdr:col>
      <xdr:colOff>1013460</xdr:colOff>
      <xdr:row>14</xdr:row>
      <xdr:rowOff>182880</xdr:rowOff>
    </xdr:to>
    <xdr:sp macro="" textlink="">
      <xdr:nvSpPr>
        <xdr:cNvPr id="12" name="吹き出し: 四角形 11">
          <a:extLst>
            <a:ext uri="{FF2B5EF4-FFF2-40B4-BE49-F238E27FC236}">
              <a16:creationId xmlns:a16="http://schemas.microsoft.com/office/drawing/2014/main" id="{D68E1A29-FC03-47F1-96F5-76E43A6FF9BE}"/>
            </a:ext>
          </a:extLst>
        </xdr:cNvPr>
        <xdr:cNvSpPr/>
      </xdr:nvSpPr>
      <xdr:spPr>
        <a:xfrm>
          <a:off x="1920240" y="3688080"/>
          <a:ext cx="1965960" cy="883920"/>
        </a:xfrm>
        <a:prstGeom prst="wedgeRectCallout">
          <a:avLst>
            <a:gd name="adj1" fmla="val 38887"/>
            <a:gd name="adj2" fmla="val -63769"/>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繰越や、会費以外の収入がある場合は、この列に入力してください。</a:t>
          </a:r>
        </a:p>
        <a:p>
          <a:pPr algn="l"/>
          <a:endParaRPr kumimoji="1" lang="ja-JP" altLang="en-US" sz="1100"/>
        </a:p>
      </xdr:txBody>
    </xdr:sp>
    <xdr:clientData/>
  </xdr:twoCellAnchor>
  <xdr:twoCellAnchor>
    <xdr:from>
      <xdr:col>8</xdr:col>
      <xdr:colOff>160020</xdr:colOff>
      <xdr:row>13</xdr:row>
      <xdr:rowOff>365760</xdr:rowOff>
    </xdr:from>
    <xdr:to>
      <xdr:col>9</xdr:col>
      <xdr:colOff>426720</xdr:colOff>
      <xdr:row>16</xdr:row>
      <xdr:rowOff>441960</xdr:rowOff>
    </xdr:to>
    <xdr:sp macro="" textlink="">
      <xdr:nvSpPr>
        <xdr:cNvPr id="13" name="吹き出し: 四角形 12">
          <a:extLst>
            <a:ext uri="{FF2B5EF4-FFF2-40B4-BE49-F238E27FC236}">
              <a16:creationId xmlns:a16="http://schemas.microsoft.com/office/drawing/2014/main" id="{7487677A-22FC-49AC-A6D1-AEA81BDFD629}"/>
            </a:ext>
          </a:extLst>
        </xdr:cNvPr>
        <xdr:cNvSpPr/>
      </xdr:nvSpPr>
      <xdr:spPr>
        <a:xfrm>
          <a:off x="8595360" y="4198620"/>
          <a:ext cx="1379220" cy="1744980"/>
        </a:xfrm>
        <a:prstGeom prst="wedgeRectCallout">
          <a:avLst>
            <a:gd name="adj1" fmla="val -71061"/>
            <a:gd name="adj2" fmla="val -2673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申請月より前に謝金の支払いがあれば、補助対象外経費の欄に入力してください。なお、補助対象外経費の領収書は不要です。</a:t>
          </a:r>
        </a:p>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6</xdr:col>
      <xdr:colOff>588010</xdr:colOff>
      <xdr:row>1</xdr:row>
      <xdr:rowOff>7620</xdr:rowOff>
    </xdr:to>
    <xdr:sp macro="" textlink="">
      <xdr:nvSpPr>
        <xdr:cNvPr id="2" name="吹き出し: 四角形 1">
          <a:extLst>
            <a:ext uri="{FF2B5EF4-FFF2-40B4-BE49-F238E27FC236}">
              <a16:creationId xmlns:a16="http://schemas.microsoft.com/office/drawing/2014/main" id="{E2B5C83E-F83A-45E3-99E8-3A9E8F17362B}"/>
            </a:ext>
          </a:extLst>
        </xdr:cNvPr>
        <xdr:cNvSpPr/>
      </xdr:nvSpPr>
      <xdr:spPr>
        <a:xfrm>
          <a:off x="3536950" y="0"/>
          <a:ext cx="4874260" cy="655320"/>
        </a:xfrm>
        <a:prstGeom prst="wedgeRectCallout">
          <a:avLst>
            <a:gd name="adj1" fmla="val 19229"/>
            <a:gd name="adj2" fmla="val 283430"/>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30480</xdr:colOff>
      <xdr:row>6</xdr:row>
      <xdr:rowOff>15240</xdr:rowOff>
    </xdr:from>
    <xdr:to>
      <xdr:col>11</xdr:col>
      <xdr:colOff>30480</xdr:colOff>
      <xdr:row>9</xdr:row>
      <xdr:rowOff>7620</xdr:rowOff>
    </xdr:to>
    <xdr:sp macro="" textlink="">
      <xdr:nvSpPr>
        <xdr:cNvPr id="2" name="吹き出し: 四角形 1">
          <a:extLst>
            <a:ext uri="{FF2B5EF4-FFF2-40B4-BE49-F238E27FC236}">
              <a16:creationId xmlns:a16="http://schemas.microsoft.com/office/drawing/2014/main" id="{90A6A051-AC59-46F0-BA54-5CB55FFEA7E0}"/>
            </a:ext>
          </a:extLst>
        </xdr:cNvPr>
        <xdr:cNvSpPr/>
      </xdr:nvSpPr>
      <xdr:spPr>
        <a:xfrm>
          <a:off x="1554480" y="1386840"/>
          <a:ext cx="1828800" cy="822960"/>
        </a:xfrm>
        <a:prstGeom prst="wedgeRectCallout">
          <a:avLst>
            <a:gd name="adj1" fmla="val 118708"/>
            <a:gd name="adj2" fmla="val -37057"/>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住所の「新潟市」は入力済みなので</a:t>
          </a:r>
          <a:r>
            <a:rPr kumimoji="1" lang="ja-JP" altLang="en-US" sz="1100" b="1">
              <a:solidFill>
                <a:srgbClr val="FF0000"/>
              </a:solidFill>
            </a:rPr>
            <a:t>区から入力</a:t>
          </a:r>
          <a:r>
            <a:rPr kumimoji="1" lang="ja-JP" altLang="en-US" sz="1100" b="1"/>
            <a:t>してください。</a:t>
          </a:r>
        </a:p>
      </xdr:txBody>
    </xdr:sp>
    <xdr:clientData/>
  </xdr:twoCellAnchor>
  <xdr:twoCellAnchor>
    <xdr:from>
      <xdr:col>15</xdr:col>
      <xdr:colOff>175260</xdr:colOff>
      <xdr:row>12</xdr:row>
      <xdr:rowOff>30480</xdr:rowOff>
    </xdr:from>
    <xdr:to>
      <xdr:col>22</xdr:col>
      <xdr:colOff>205740</xdr:colOff>
      <xdr:row>15</xdr:row>
      <xdr:rowOff>167640</xdr:rowOff>
    </xdr:to>
    <xdr:sp macro="" textlink="">
      <xdr:nvSpPr>
        <xdr:cNvPr id="3" name="吹き出し: 四角形 2">
          <a:extLst>
            <a:ext uri="{FF2B5EF4-FFF2-40B4-BE49-F238E27FC236}">
              <a16:creationId xmlns:a16="http://schemas.microsoft.com/office/drawing/2014/main" id="{DA4EC97C-08ED-464E-89A0-E4C75AC747E9}"/>
            </a:ext>
          </a:extLst>
        </xdr:cNvPr>
        <xdr:cNvSpPr/>
      </xdr:nvSpPr>
      <xdr:spPr>
        <a:xfrm>
          <a:off x="4747260" y="3139440"/>
          <a:ext cx="2164080" cy="822960"/>
        </a:xfrm>
        <a:prstGeom prst="wedgeRectCallout">
          <a:avLst>
            <a:gd name="adj1" fmla="val -200459"/>
            <a:gd name="adj2" fmla="val 42573"/>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日付と番号は、代表の方へ郵送した「補助金交付決定通知書」を確認して入力してください。</a:t>
          </a:r>
        </a:p>
        <a:p>
          <a:pPr algn="l"/>
          <a:endParaRPr kumimoji="1" lang="ja-JP" altLang="en-US" sz="1100" b="1"/>
        </a:p>
      </xdr:txBody>
    </xdr:sp>
    <xdr:clientData/>
  </xdr:twoCellAnchor>
  <xdr:twoCellAnchor>
    <xdr:from>
      <xdr:col>9</xdr:col>
      <xdr:colOff>167640</xdr:colOff>
      <xdr:row>23</xdr:row>
      <xdr:rowOff>7620</xdr:rowOff>
    </xdr:from>
    <xdr:to>
      <xdr:col>18</xdr:col>
      <xdr:colOff>60960</xdr:colOff>
      <xdr:row>26</xdr:row>
      <xdr:rowOff>144780</xdr:rowOff>
    </xdr:to>
    <xdr:sp macro="" textlink="">
      <xdr:nvSpPr>
        <xdr:cNvPr id="4" name="吹き出し: 四角形 3">
          <a:extLst>
            <a:ext uri="{FF2B5EF4-FFF2-40B4-BE49-F238E27FC236}">
              <a16:creationId xmlns:a16="http://schemas.microsoft.com/office/drawing/2014/main" id="{659C4B3E-5465-45CA-8A03-32BC8B3A449B}"/>
            </a:ext>
          </a:extLst>
        </xdr:cNvPr>
        <xdr:cNvSpPr/>
      </xdr:nvSpPr>
      <xdr:spPr>
        <a:xfrm>
          <a:off x="2910840" y="5631180"/>
          <a:ext cx="2636520" cy="822960"/>
        </a:xfrm>
        <a:prstGeom prst="wedgeRectCallout">
          <a:avLst>
            <a:gd name="adj1" fmla="val -39827"/>
            <a:gd name="adj2" fmla="val 5924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交付決定額は、代表の方へ郵送した「補助金交付決定通知書」を再度確認してください。</a:t>
          </a:r>
        </a:p>
        <a:p>
          <a:pPr algn="l"/>
          <a:endParaRPr kumimoji="1" lang="ja-JP" altLang="en-US" sz="1100" b="1"/>
        </a:p>
      </xdr:txBody>
    </xdr:sp>
    <xdr:clientData/>
  </xdr:twoCellAnchor>
  <xdr:twoCellAnchor>
    <xdr:from>
      <xdr:col>0</xdr:col>
      <xdr:colOff>175260</xdr:colOff>
      <xdr:row>18</xdr:row>
      <xdr:rowOff>22860</xdr:rowOff>
    </xdr:from>
    <xdr:to>
      <xdr:col>9</xdr:col>
      <xdr:colOff>274320</xdr:colOff>
      <xdr:row>21</xdr:row>
      <xdr:rowOff>182880</xdr:rowOff>
    </xdr:to>
    <xdr:sp macro="" textlink="">
      <xdr:nvSpPr>
        <xdr:cNvPr id="6" name="吹き出し: 四角形 5">
          <a:extLst>
            <a:ext uri="{FF2B5EF4-FFF2-40B4-BE49-F238E27FC236}">
              <a16:creationId xmlns:a16="http://schemas.microsoft.com/office/drawing/2014/main" id="{8177D5C2-28C0-4303-928D-ABA878B10CC1}"/>
            </a:ext>
          </a:extLst>
        </xdr:cNvPr>
        <xdr:cNvSpPr/>
      </xdr:nvSpPr>
      <xdr:spPr>
        <a:xfrm>
          <a:off x="175260" y="4503420"/>
          <a:ext cx="2842260" cy="845820"/>
        </a:xfrm>
        <a:prstGeom prst="wedgeRectCallout">
          <a:avLst>
            <a:gd name="adj1" fmla="val 630"/>
            <a:gd name="adj2" fmla="val 46236"/>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rgbClr val="FF0000"/>
              </a:solidFill>
            </a:rPr>
            <a:t>消耗品の交付決定額</a:t>
          </a:r>
          <a:r>
            <a:rPr kumimoji="1" lang="ja-JP" altLang="en-US" sz="1100" b="1"/>
            <a:t>は</a:t>
          </a:r>
          <a:r>
            <a:rPr kumimoji="1" lang="ja-JP" altLang="en-US" sz="1100" b="1">
              <a:solidFill>
                <a:srgbClr val="FF0000"/>
              </a:solidFill>
            </a:rPr>
            <a:t>申請をした際の</a:t>
          </a:r>
          <a:r>
            <a:rPr kumimoji="1" lang="en-US" altLang="ja-JP" sz="1100" b="1">
              <a:solidFill>
                <a:srgbClr val="FF0000"/>
              </a:solidFill>
            </a:rPr>
            <a:t>Excel</a:t>
          </a:r>
          <a:r>
            <a:rPr kumimoji="1" lang="ja-JP" altLang="en-US" sz="1100" b="1">
              <a:solidFill>
                <a:srgbClr val="FF0000"/>
              </a:solidFill>
            </a:rPr>
            <a:t>シート別紙</a:t>
          </a:r>
          <a:r>
            <a:rPr kumimoji="1" lang="en-US" altLang="ja-JP" sz="1100" b="1">
              <a:solidFill>
                <a:srgbClr val="FF0000"/>
              </a:solidFill>
            </a:rPr>
            <a:t>1-2 B</a:t>
          </a:r>
          <a:r>
            <a:rPr kumimoji="1" lang="ja-JP" altLang="en-US" sz="1100" b="1">
              <a:solidFill>
                <a:srgbClr val="FF0000"/>
              </a:solidFill>
            </a:rPr>
            <a:t>の「補助金交付申請額」</a:t>
          </a:r>
          <a:r>
            <a:rPr kumimoji="1" lang="ja-JP" altLang="en-US" sz="1100" b="1">
              <a:solidFill>
                <a:sysClr val="windowText" lastClr="000000"/>
              </a:solidFill>
            </a:rPr>
            <a:t>を</a:t>
          </a:r>
          <a:r>
            <a:rPr kumimoji="1" lang="ja-JP" altLang="en-US" sz="1100" b="1"/>
            <a:t>確認してください。</a:t>
          </a:r>
        </a:p>
        <a:p>
          <a:pPr algn="l"/>
          <a:endParaRPr kumimoji="1" lang="ja-JP" altLang="en-US" sz="1100" b="1"/>
        </a:p>
      </xdr:txBody>
    </xdr:sp>
    <xdr:clientData/>
  </xdr:twoCellAnchor>
  <xdr:twoCellAnchor>
    <xdr:from>
      <xdr:col>5</xdr:col>
      <xdr:colOff>0</xdr:colOff>
      <xdr:row>21</xdr:row>
      <xdr:rowOff>175260</xdr:rowOff>
    </xdr:from>
    <xdr:to>
      <xdr:col>5</xdr:col>
      <xdr:colOff>11430</xdr:colOff>
      <xdr:row>28</xdr:row>
      <xdr:rowOff>60960</xdr:rowOff>
    </xdr:to>
    <xdr:cxnSp macro="">
      <xdr:nvCxnSpPr>
        <xdr:cNvPr id="8" name="直線矢印コネクタ 7">
          <a:extLst>
            <a:ext uri="{FF2B5EF4-FFF2-40B4-BE49-F238E27FC236}">
              <a16:creationId xmlns:a16="http://schemas.microsoft.com/office/drawing/2014/main" id="{5C79FA5E-7591-027E-D155-C84E01F39314}"/>
            </a:ext>
          </a:extLst>
        </xdr:cNvPr>
        <xdr:cNvCxnSpPr/>
      </xdr:nvCxnSpPr>
      <xdr:spPr>
        <a:xfrm flipH="1">
          <a:off x="1524000" y="5341620"/>
          <a:ext cx="11430" cy="1485900"/>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8</xdr:col>
      <xdr:colOff>281940</xdr:colOff>
      <xdr:row>29</xdr:row>
      <xdr:rowOff>0</xdr:rowOff>
    </xdr:from>
    <xdr:to>
      <xdr:col>20</xdr:col>
      <xdr:colOff>137160</xdr:colOff>
      <xdr:row>29</xdr:row>
      <xdr:rowOff>220980</xdr:rowOff>
    </xdr:to>
    <xdr:sp macro="" textlink="">
      <xdr:nvSpPr>
        <xdr:cNvPr id="5" name="吹き出し: 四角形 4">
          <a:extLst>
            <a:ext uri="{FF2B5EF4-FFF2-40B4-BE49-F238E27FC236}">
              <a16:creationId xmlns:a16="http://schemas.microsoft.com/office/drawing/2014/main" id="{A70C92CC-CB16-45DD-A973-D44F792C452D}"/>
            </a:ext>
          </a:extLst>
        </xdr:cNvPr>
        <xdr:cNvSpPr/>
      </xdr:nvSpPr>
      <xdr:spPr>
        <a:xfrm>
          <a:off x="2720340" y="7162800"/>
          <a:ext cx="3512820" cy="220980"/>
        </a:xfrm>
        <a:prstGeom prst="wedgeRectCallout">
          <a:avLst>
            <a:gd name="adj1" fmla="val -6666"/>
            <a:gd name="adj2" fmla="val -90485"/>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0</a:t>
          </a:r>
          <a:r>
            <a:rPr kumimoji="1" lang="ja-JP" altLang="en-US" sz="1100">
              <a:solidFill>
                <a:sysClr val="windowText" lastClr="000000"/>
              </a:solidFill>
            </a:rPr>
            <a:t>を入力しないと、いろいろエラーになります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1357747</xdr:colOff>
      <xdr:row>12</xdr:row>
      <xdr:rowOff>377536</xdr:rowOff>
    </xdr:from>
    <xdr:to>
      <xdr:col>11</xdr:col>
      <xdr:colOff>637310</xdr:colOff>
      <xdr:row>15</xdr:row>
      <xdr:rowOff>205739</xdr:rowOff>
    </xdr:to>
    <xdr:sp macro="" textlink="">
      <xdr:nvSpPr>
        <xdr:cNvPr id="8" name="吹き出し: 四角形 7">
          <a:extLst>
            <a:ext uri="{FF2B5EF4-FFF2-40B4-BE49-F238E27FC236}">
              <a16:creationId xmlns:a16="http://schemas.microsoft.com/office/drawing/2014/main" id="{413790BF-4982-2B0A-3B9E-C0A9B09041AC}"/>
            </a:ext>
          </a:extLst>
        </xdr:cNvPr>
        <xdr:cNvSpPr/>
      </xdr:nvSpPr>
      <xdr:spPr>
        <a:xfrm>
          <a:off x="1418707" y="5010496"/>
          <a:ext cx="6914803" cy="1039783"/>
        </a:xfrm>
        <a:prstGeom prst="wedgeRectCallout">
          <a:avLst>
            <a:gd name="adj1" fmla="val -21833"/>
            <a:gd name="adj2" fmla="val 81118"/>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500" b="1"/>
            <a:t>申請月からの実働日数・支払額</a:t>
          </a:r>
          <a:r>
            <a:rPr kumimoji="1" lang="en-US" altLang="ja-JP" sz="1500" b="1"/>
            <a:t>(</a:t>
          </a:r>
          <a:r>
            <a:rPr kumimoji="1" lang="ja-JP" altLang="en-US" sz="1500" b="1"/>
            <a:t>中間報告の時は</a:t>
          </a:r>
          <a:r>
            <a:rPr kumimoji="1" lang="en-US" altLang="ja-JP" sz="1500" b="1"/>
            <a:t>12</a:t>
          </a:r>
          <a:r>
            <a:rPr kumimoji="1" lang="ja-JP" altLang="en-US" sz="1500" b="1"/>
            <a:t>月～</a:t>
          </a:r>
          <a:r>
            <a:rPr kumimoji="1" lang="en-US" altLang="ja-JP" sz="1500" b="1"/>
            <a:t>2</a:t>
          </a:r>
          <a:r>
            <a:rPr kumimoji="1" lang="ja-JP" altLang="en-US" sz="1500" b="1"/>
            <a:t>月は予定日数・支払額</a:t>
          </a:r>
          <a:r>
            <a:rPr kumimoji="1" lang="en-US" altLang="ja-JP" sz="1500" b="1"/>
            <a:t>)</a:t>
          </a:r>
          <a:r>
            <a:rPr kumimoji="1" lang="ja-JP" altLang="en-US" sz="1500" b="1"/>
            <a:t>を入力してください。</a:t>
          </a:r>
          <a:r>
            <a:rPr kumimoji="1" lang="ja-JP" altLang="en-US" sz="1500" b="1">
              <a:solidFill>
                <a:srgbClr val="FF0000"/>
              </a:solidFill>
            </a:rPr>
            <a:t>まとめて支払う場合も、このシートは月ごとに入力してください</a:t>
          </a:r>
          <a:r>
            <a:rPr kumimoji="1" lang="ja-JP" altLang="en-US" sz="1400" b="1">
              <a:solidFill>
                <a:srgbClr val="FF0000"/>
              </a:solidFill>
            </a:rPr>
            <a:t>。</a:t>
          </a:r>
        </a:p>
      </xdr:txBody>
    </xdr:sp>
    <xdr:clientData/>
  </xdr:twoCellAnchor>
  <xdr:twoCellAnchor>
    <xdr:from>
      <xdr:col>8</xdr:col>
      <xdr:colOff>387926</xdr:colOff>
      <xdr:row>52</xdr:row>
      <xdr:rowOff>138545</xdr:rowOff>
    </xdr:from>
    <xdr:to>
      <xdr:col>15</xdr:col>
      <xdr:colOff>872837</xdr:colOff>
      <xdr:row>54</xdr:row>
      <xdr:rowOff>263237</xdr:rowOff>
    </xdr:to>
    <xdr:sp macro="" textlink="">
      <xdr:nvSpPr>
        <xdr:cNvPr id="9" name="吹き出し: 四角形 8">
          <a:extLst>
            <a:ext uri="{FF2B5EF4-FFF2-40B4-BE49-F238E27FC236}">
              <a16:creationId xmlns:a16="http://schemas.microsoft.com/office/drawing/2014/main" id="{10588ED8-F16B-4B41-9DA1-DCE6D0C93F53}"/>
            </a:ext>
          </a:extLst>
        </xdr:cNvPr>
        <xdr:cNvSpPr/>
      </xdr:nvSpPr>
      <xdr:spPr>
        <a:xfrm>
          <a:off x="6068290" y="19687309"/>
          <a:ext cx="5680365" cy="928255"/>
        </a:xfrm>
        <a:prstGeom prst="wedgeRectCallout">
          <a:avLst>
            <a:gd name="adj1" fmla="val -68567"/>
            <a:gd name="adj2" fmla="val -29025"/>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b="1">
              <a:solidFill>
                <a:srgbClr val="FF0000"/>
              </a:solidFill>
            </a:rPr>
            <a:t>集計欄はすべて自動計算です。</a:t>
          </a:r>
          <a:r>
            <a:rPr kumimoji="1" lang="en-US" altLang="ja-JP" sz="1600" b="1">
              <a:solidFill>
                <a:srgbClr val="FF0000"/>
              </a:solidFill>
            </a:rPr>
            <a:t>Excel</a:t>
          </a:r>
          <a:r>
            <a:rPr kumimoji="1" lang="ja-JP" altLang="en-US" sz="1600" b="1">
              <a:solidFill>
                <a:srgbClr val="FF0000"/>
              </a:solidFill>
            </a:rPr>
            <a:t>データの</a:t>
          </a:r>
        </a:p>
        <a:p>
          <a:pPr algn="l"/>
          <a:r>
            <a:rPr kumimoji="1" lang="ja-JP" altLang="en-US" sz="1600" b="1">
              <a:solidFill>
                <a:srgbClr val="FF0000"/>
              </a:solidFill>
            </a:rPr>
            <a:t>中間報告書のシートから順番に作成してください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431800</xdr:colOff>
      <xdr:row>12</xdr:row>
      <xdr:rowOff>342900</xdr:rowOff>
    </xdr:from>
    <xdr:to>
      <xdr:col>6</xdr:col>
      <xdr:colOff>38100</xdr:colOff>
      <xdr:row>13</xdr:row>
      <xdr:rowOff>355600</xdr:rowOff>
    </xdr:to>
    <xdr:sp macro="" textlink="">
      <xdr:nvSpPr>
        <xdr:cNvPr id="4" name="矢印: 上 3">
          <a:extLst>
            <a:ext uri="{FF2B5EF4-FFF2-40B4-BE49-F238E27FC236}">
              <a16:creationId xmlns:a16="http://schemas.microsoft.com/office/drawing/2014/main" id="{6F2D1DD8-587D-ABC4-7736-980437EF1E35}"/>
            </a:ext>
          </a:extLst>
        </xdr:cNvPr>
        <xdr:cNvSpPr/>
      </xdr:nvSpPr>
      <xdr:spPr>
        <a:xfrm>
          <a:off x="3797300" y="4584700"/>
          <a:ext cx="279400" cy="393700"/>
        </a:xfrm>
        <a:prstGeom prst="up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266700</xdr:colOff>
      <xdr:row>13</xdr:row>
      <xdr:rowOff>330200</xdr:rowOff>
    </xdr:from>
    <xdr:to>
      <xdr:col>10</xdr:col>
      <xdr:colOff>571500</xdr:colOff>
      <xdr:row>17</xdr:row>
      <xdr:rowOff>317500</xdr:rowOff>
    </xdr:to>
    <xdr:sp macro="" textlink="">
      <xdr:nvSpPr>
        <xdr:cNvPr id="5" name="正方形/長方形 4">
          <a:extLst>
            <a:ext uri="{FF2B5EF4-FFF2-40B4-BE49-F238E27FC236}">
              <a16:creationId xmlns:a16="http://schemas.microsoft.com/office/drawing/2014/main" id="{EF36DBE0-87CC-2D9F-E50C-4961BB44777C}"/>
            </a:ext>
          </a:extLst>
        </xdr:cNvPr>
        <xdr:cNvSpPr/>
      </xdr:nvSpPr>
      <xdr:spPr>
        <a:xfrm>
          <a:off x="3632200" y="4953000"/>
          <a:ext cx="6223000" cy="151130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2400" b="1"/>
            <a:t>領収書</a:t>
          </a:r>
          <a:r>
            <a:rPr kumimoji="1" lang="en-US" altLang="ja-JP" sz="2400" b="1"/>
            <a:t>1</a:t>
          </a:r>
          <a:r>
            <a:rPr kumimoji="1" lang="ja-JP" altLang="en-US" sz="2400" b="1"/>
            <a:t>枚につき、</a:t>
          </a:r>
          <a:r>
            <a:rPr kumimoji="1" lang="en-US" altLang="ja-JP" sz="2400" b="1"/>
            <a:t>1</a:t>
          </a:r>
          <a:r>
            <a:rPr kumimoji="1" lang="ja-JP" altLang="en-US" sz="2400" b="1"/>
            <a:t>行で記載してください</a:t>
          </a:r>
          <a:r>
            <a:rPr kumimoji="1" lang="ja-JP" altLang="en-US" sz="1600"/>
            <a:t>。購入数が多く、納品書などで内訳が記載されている場合は、このように「他」という形で記載してください。</a:t>
          </a:r>
        </a:p>
        <a:p>
          <a:pPr algn="l"/>
          <a:endParaRPr kumimoji="1" lang="ja-JP" altLang="en-US" sz="1600"/>
        </a:p>
      </xdr:txBody>
    </xdr:sp>
    <xdr:clientData/>
  </xdr:twoCellAnchor>
  <xdr:twoCellAnchor>
    <xdr:from>
      <xdr:col>3</xdr:col>
      <xdr:colOff>76200</xdr:colOff>
      <xdr:row>19</xdr:row>
      <xdr:rowOff>25400</xdr:rowOff>
    </xdr:from>
    <xdr:to>
      <xdr:col>10</xdr:col>
      <xdr:colOff>584200</xdr:colOff>
      <xdr:row>24</xdr:row>
      <xdr:rowOff>304800</xdr:rowOff>
    </xdr:to>
    <xdr:sp macro="" textlink="">
      <xdr:nvSpPr>
        <xdr:cNvPr id="2" name="テキスト ボックス 1">
          <a:extLst>
            <a:ext uri="{FF2B5EF4-FFF2-40B4-BE49-F238E27FC236}">
              <a16:creationId xmlns:a16="http://schemas.microsoft.com/office/drawing/2014/main" id="{A0DE9F66-C8A7-1497-24C0-4508B6DB13A9}"/>
            </a:ext>
          </a:extLst>
        </xdr:cNvPr>
        <xdr:cNvSpPr txBox="1"/>
      </xdr:nvSpPr>
      <xdr:spPr>
        <a:xfrm>
          <a:off x="2095500" y="6934200"/>
          <a:ext cx="7772400" cy="2184400"/>
        </a:xfrm>
        <a:prstGeom prst="rect">
          <a:avLst/>
        </a:prstGeom>
        <a:solidFill>
          <a:srgbClr val="FFFFCC"/>
        </a:solidFill>
        <a:ln w="381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このシートは、当初に消耗品費の補助金申請をし、</a:t>
          </a:r>
          <a:r>
            <a:rPr kumimoji="1" lang="ja-JP" altLang="en-US" sz="1800" b="1">
              <a:solidFill>
                <a:srgbClr val="FF0000"/>
              </a:solidFill>
            </a:rPr>
            <a:t>交付決定を受けた団体のみが作成してください。</a:t>
          </a:r>
          <a:r>
            <a:rPr kumimoji="1" lang="ja-JP" altLang="en-US" sz="1800" b="1"/>
            <a:t>消耗品費の交付決定額の範囲内で、消耗品の要件</a:t>
          </a:r>
          <a:r>
            <a:rPr kumimoji="1" lang="en-US" altLang="ja-JP" sz="1800" b="1"/>
            <a:t>(1</a:t>
          </a:r>
          <a:r>
            <a:rPr kumimoji="1" lang="ja-JP" altLang="en-US" sz="1800" b="1"/>
            <a:t>品</a:t>
          </a:r>
          <a:r>
            <a:rPr kumimoji="1" lang="en-US" altLang="ja-JP" sz="1800" b="1"/>
            <a:t>30,000</a:t>
          </a:r>
          <a:r>
            <a:rPr kumimoji="1" lang="ja-JP" altLang="en-US" sz="1800" b="1"/>
            <a:t>円未満</a:t>
          </a:r>
          <a:r>
            <a:rPr kumimoji="1" lang="en-US" altLang="ja-JP" sz="1800" b="1"/>
            <a:t>(</a:t>
          </a:r>
          <a:r>
            <a:rPr kumimoji="1" lang="ja-JP" altLang="en-US" sz="1800" b="1"/>
            <a:t>税込</a:t>
          </a:r>
          <a:r>
            <a:rPr kumimoji="1" lang="en-US" altLang="ja-JP" sz="1800" b="1"/>
            <a:t>)</a:t>
          </a:r>
          <a:r>
            <a:rPr kumimoji="1" lang="ja-JP" altLang="en-US" sz="1800" b="1"/>
            <a:t>、かつ、地域クラブの共用の物品で、個人に帰属しないもの。飲食物は不可</a:t>
          </a:r>
          <a:r>
            <a:rPr kumimoji="1" lang="en-US" altLang="ja-JP" sz="1800" b="1"/>
            <a:t>)</a:t>
          </a:r>
          <a:r>
            <a:rPr kumimoji="1" lang="ja-JP" altLang="en-US" sz="1800" b="1"/>
            <a:t>にあてはまれば、当初申請と違う品物でも補助対象になります。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139700</xdr:colOff>
      <xdr:row>0</xdr:row>
      <xdr:rowOff>88900</xdr:rowOff>
    </xdr:from>
    <xdr:to>
      <xdr:col>0</xdr:col>
      <xdr:colOff>965200</xdr:colOff>
      <xdr:row>1</xdr:row>
      <xdr:rowOff>139700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39700" y="88900"/>
          <a:ext cx="825500"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3</a:t>
          </a:r>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311150</xdr:colOff>
      <xdr:row>2</xdr:row>
      <xdr:rowOff>50800</xdr:rowOff>
    </xdr:from>
    <xdr:to>
      <xdr:col>1</xdr:col>
      <xdr:colOff>635000</xdr:colOff>
      <xdr:row>3</xdr:row>
      <xdr:rowOff>311150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311150" y="381000"/>
          <a:ext cx="971550" cy="450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別紙</a:t>
          </a:r>
          <a:r>
            <a:rPr kumimoji="1" lang="en-US" altLang="ja-JP" sz="1800" b="1"/>
            <a:t>4</a:t>
          </a:r>
          <a:endParaRPr kumimoji="1" lang="ja-JP" altLang="en-US" sz="1100"/>
        </a:p>
      </xdr:txBody>
    </xdr:sp>
    <xdr:clientData/>
  </xdr:twoCellAnchor>
  <xdr:twoCellAnchor>
    <xdr:from>
      <xdr:col>7</xdr:col>
      <xdr:colOff>396240</xdr:colOff>
      <xdr:row>16</xdr:row>
      <xdr:rowOff>160020</xdr:rowOff>
    </xdr:from>
    <xdr:to>
      <xdr:col>8</xdr:col>
      <xdr:colOff>899160</xdr:colOff>
      <xdr:row>17</xdr:row>
      <xdr:rowOff>426720</xdr:rowOff>
    </xdr:to>
    <xdr:sp macro="" textlink="">
      <xdr:nvSpPr>
        <xdr:cNvPr id="2" name="吹き出し: 四角形 1">
          <a:extLst>
            <a:ext uri="{FF2B5EF4-FFF2-40B4-BE49-F238E27FC236}">
              <a16:creationId xmlns:a16="http://schemas.microsoft.com/office/drawing/2014/main" id="{10E2121E-93AA-E6E3-2C48-41A842C24252}"/>
            </a:ext>
          </a:extLst>
        </xdr:cNvPr>
        <xdr:cNvSpPr/>
      </xdr:nvSpPr>
      <xdr:spPr>
        <a:xfrm>
          <a:off x="7719060" y="5654040"/>
          <a:ext cx="1615440" cy="822960"/>
        </a:xfrm>
        <a:prstGeom prst="wedgeRectCallout">
          <a:avLst>
            <a:gd name="adj1" fmla="val -81865"/>
            <a:gd name="adj2" fmla="val -9279"/>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「別紙</a:t>
          </a:r>
          <a:r>
            <a:rPr kumimoji="1" lang="en-US" altLang="ja-JP" sz="1100"/>
            <a:t>1-2</a:t>
          </a:r>
          <a:r>
            <a:rPr kumimoji="1" lang="ja-JP" altLang="en-US" sz="1100"/>
            <a:t>消耗品</a:t>
          </a:r>
        </a:p>
        <a:p>
          <a:pPr algn="l"/>
          <a:r>
            <a:rPr kumimoji="1" lang="ja-JP" altLang="en-US" sz="1100"/>
            <a:t>」で記入した各月の額と一致させてください</a:t>
          </a:r>
        </a:p>
      </xdr:txBody>
    </xdr:sp>
    <xdr:clientData/>
  </xdr:twoCellAnchor>
  <xdr:twoCellAnchor>
    <xdr:from>
      <xdr:col>7</xdr:col>
      <xdr:colOff>213360</xdr:colOff>
      <xdr:row>18</xdr:row>
      <xdr:rowOff>251460</xdr:rowOff>
    </xdr:from>
    <xdr:to>
      <xdr:col>8</xdr:col>
      <xdr:colOff>845820</xdr:colOff>
      <xdr:row>20</xdr:row>
      <xdr:rowOff>236220</xdr:rowOff>
    </xdr:to>
    <xdr:sp macro="" textlink="">
      <xdr:nvSpPr>
        <xdr:cNvPr id="4" name="吹き出し: 四角形 3">
          <a:extLst>
            <a:ext uri="{FF2B5EF4-FFF2-40B4-BE49-F238E27FC236}">
              <a16:creationId xmlns:a16="http://schemas.microsoft.com/office/drawing/2014/main" id="{9F5C7C85-B032-456C-A786-CCC60DD3ADDC}"/>
            </a:ext>
          </a:extLst>
        </xdr:cNvPr>
        <xdr:cNvSpPr/>
      </xdr:nvSpPr>
      <xdr:spPr>
        <a:xfrm>
          <a:off x="7536180" y="6858000"/>
          <a:ext cx="1744980" cy="1097280"/>
        </a:xfrm>
        <a:prstGeom prst="wedgeRectCallout">
          <a:avLst>
            <a:gd name="adj1" fmla="val 48356"/>
            <a:gd name="adj2" fmla="val 92572"/>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収入と支出が一致しない場合、</a:t>
          </a:r>
          <a:r>
            <a:rPr kumimoji="1" lang="en-US" altLang="ja-JP" sz="1100"/>
            <a:t>2</a:t>
          </a:r>
          <a:r>
            <a:rPr kumimoji="1" lang="ja-JP" altLang="en-US" sz="1100"/>
            <a:t>月の「その他・繰越金」の欄で調整してください</a:t>
          </a:r>
        </a:p>
        <a:p>
          <a:pPr algn="l"/>
          <a:endParaRPr kumimoji="1" lang="ja-JP" altLang="en-US" sz="1100"/>
        </a:p>
      </xdr:txBody>
    </xdr:sp>
    <xdr:clientData/>
  </xdr:twoCellAnchor>
  <xdr:twoCellAnchor>
    <xdr:from>
      <xdr:col>5</xdr:col>
      <xdr:colOff>68580</xdr:colOff>
      <xdr:row>14</xdr:row>
      <xdr:rowOff>396240</xdr:rowOff>
    </xdr:from>
    <xdr:to>
      <xdr:col>6</xdr:col>
      <xdr:colOff>335280</xdr:colOff>
      <xdr:row>16</xdr:row>
      <xdr:rowOff>327660</xdr:rowOff>
    </xdr:to>
    <xdr:sp macro="" textlink="">
      <xdr:nvSpPr>
        <xdr:cNvPr id="5" name="吹き出し: 四角形 4">
          <a:extLst>
            <a:ext uri="{FF2B5EF4-FFF2-40B4-BE49-F238E27FC236}">
              <a16:creationId xmlns:a16="http://schemas.microsoft.com/office/drawing/2014/main" id="{C5164F94-5BB4-4631-826A-C98EA20EC52D}"/>
            </a:ext>
          </a:extLst>
        </xdr:cNvPr>
        <xdr:cNvSpPr/>
      </xdr:nvSpPr>
      <xdr:spPr>
        <a:xfrm>
          <a:off x="5166360" y="4777740"/>
          <a:ext cx="1379220" cy="1043940"/>
        </a:xfrm>
        <a:prstGeom prst="wedgeRectCallout">
          <a:avLst>
            <a:gd name="adj1" fmla="val -22995"/>
            <a:gd name="adj2" fmla="val 7035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「別紙</a:t>
          </a:r>
          <a:r>
            <a:rPr kumimoji="1" lang="en-US" altLang="ja-JP" sz="1100"/>
            <a:t>1-1</a:t>
          </a:r>
          <a:r>
            <a:rPr kumimoji="1" lang="ja-JP" altLang="en-US" sz="1100"/>
            <a:t>」で記入した研修受講料の額と一致させてください</a:t>
          </a:r>
        </a:p>
      </xdr:txBody>
    </xdr:sp>
    <xdr:clientData/>
  </xdr:twoCellAnchor>
  <xdr:twoCellAnchor>
    <xdr:from>
      <xdr:col>8</xdr:col>
      <xdr:colOff>7620</xdr:colOff>
      <xdr:row>11</xdr:row>
      <xdr:rowOff>274320</xdr:rowOff>
    </xdr:from>
    <xdr:to>
      <xdr:col>9</xdr:col>
      <xdr:colOff>373380</xdr:colOff>
      <xdr:row>12</xdr:row>
      <xdr:rowOff>541020</xdr:rowOff>
    </xdr:to>
    <xdr:sp macro="" textlink="">
      <xdr:nvSpPr>
        <xdr:cNvPr id="6" name="吹き出し: 四角形 5">
          <a:extLst>
            <a:ext uri="{FF2B5EF4-FFF2-40B4-BE49-F238E27FC236}">
              <a16:creationId xmlns:a16="http://schemas.microsoft.com/office/drawing/2014/main" id="{6FF3EA86-0F80-45F5-8B07-7786300BC0F0}"/>
            </a:ext>
          </a:extLst>
        </xdr:cNvPr>
        <xdr:cNvSpPr/>
      </xdr:nvSpPr>
      <xdr:spPr>
        <a:xfrm>
          <a:off x="8442960" y="2987040"/>
          <a:ext cx="1478280" cy="822960"/>
        </a:xfrm>
        <a:prstGeom prst="wedgeRectCallout">
          <a:avLst>
            <a:gd name="adj1" fmla="val 81329"/>
            <a:gd name="adj2" fmla="val -21317"/>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収支累計がマイナスにならないように　してください</a:t>
          </a:r>
        </a:p>
      </xdr:txBody>
    </xdr:sp>
    <xdr:clientData/>
  </xdr:twoCellAnchor>
  <xdr:twoCellAnchor>
    <xdr:from>
      <xdr:col>5</xdr:col>
      <xdr:colOff>76200</xdr:colOff>
      <xdr:row>11</xdr:row>
      <xdr:rowOff>167640</xdr:rowOff>
    </xdr:from>
    <xdr:to>
      <xdr:col>7</xdr:col>
      <xdr:colOff>0</xdr:colOff>
      <xdr:row>13</xdr:row>
      <xdr:rowOff>350520</xdr:rowOff>
    </xdr:to>
    <xdr:sp macro="" textlink="">
      <xdr:nvSpPr>
        <xdr:cNvPr id="8" name="吹き出し: 四角形 7">
          <a:extLst>
            <a:ext uri="{FF2B5EF4-FFF2-40B4-BE49-F238E27FC236}">
              <a16:creationId xmlns:a16="http://schemas.microsoft.com/office/drawing/2014/main" id="{4CA04B55-DBF1-4C75-961D-76519F41E569}"/>
            </a:ext>
          </a:extLst>
        </xdr:cNvPr>
        <xdr:cNvSpPr/>
      </xdr:nvSpPr>
      <xdr:spPr>
        <a:xfrm>
          <a:off x="5173980" y="2880360"/>
          <a:ext cx="2148840" cy="1295400"/>
        </a:xfrm>
        <a:prstGeom prst="wedgeRectCallout">
          <a:avLst>
            <a:gd name="adj1" fmla="val -62742"/>
            <a:gd name="adj2" fmla="val -7731"/>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別紙</a:t>
          </a:r>
          <a:r>
            <a:rPr kumimoji="1" lang="en-US" altLang="ja-JP" sz="1100"/>
            <a:t>1-1</a:t>
          </a:r>
          <a:r>
            <a:rPr kumimoji="1" lang="ja-JP" altLang="en-US" sz="1100"/>
            <a:t>で記入した各月の額が自動で入力されます。</a:t>
          </a:r>
          <a:r>
            <a:rPr kumimoji="1" lang="ja-JP" altLang="en-US" sz="1100">
              <a:solidFill>
                <a:srgbClr val="FF0000"/>
              </a:solidFill>
            </a:rPr>
            <a:t>まとめて払うなど、謝金を支払った月と一致しない場合は、領収書に合わせて、直接入力してください。</a:t>
          </a:r>
        </a:p>
        <a:p>
          <a:pPr algn="l"/>
          <a:endParaRPr kumimoji="1" lang="ja-JP" altLang="en-US" sz="1100"/>
        </a:p>
      </xdr:txBody>
    </xdr:sp>
    <xdr:clientData/>
  </xdr:twoCellAnchor>
  <xdr:twoCellAnchor>
    <xdr:from>
      <xdr:col>2</xdr:col>
      <xdr:colOff>30480</xdr:colOff>
      <xdr:row>18</xdr:row>
      <xdr:rowOff>259080</xdr:rowOff>
    </xdr:from>
    <xdr:to>
      <xdr:col>3</xdr:col>
      <xdr:colOff>1074420</xdr:colOff>
      <xdr:row>20</xdr:row>
      <xdr:rowOff>358140</xdr:rowOff>
    </xdr:to>
    <xdr:sp macro="" textlink="">
      <xdr:nvSpPr>
        <xdr:cNvPr id="9" name="吹き出し: 四角形 8">
          <a:extLst>
            <a:ext uri="{FF2B5EF4-FFF2-40B4-BE49-F238E27FC236}">
              <a16:creationId xmlns:a16="http://schemas.microsoft.com/office/drawing/2014/main" id="{8541E6AD-B8A0-44F3-BA4A-37C345592D10}"/>
            </a:ext>
          </a:extLst>
        </xdr:cNvPr>
        <xdr:cNvSpPr/>
      </xdr:nvSpPr>
      <xdr:spPr>
        <a:xfrm>
          <a:off x="1790700" y="6865620"/>
          <a:ext cx="2156460" cy="1211580"/>
        </a:xfrm>
        <a:prstGeom prst="wedgeRectCallout">
          <a:avLst>
            <a:gd name="adj1" fmla="val -26510"/>
            <a:gd name="adj2" fmla="val -68353"/>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「中間報告書」で記入した補助金の額と一致させてください。</a:t>
          </a:r>
        </a:p>
        <a:p>
          <a:pPr algn="l"/>
          <a:r>
            <a:rPr kumimoji="1" lang="ja-JP" altLang="en-US" sz="1100"/>
            <a:t>概算払い申請の翌月が補助金の入金月です。</a:t>
          </a:r>
        </a:p>
        <a:p>
          <a:pPr algn="l"/>
          <a:endParaRPr kumimoji="1" lang="ja-JP" altLang="en-US" sz="1100"/>
        </a:p>
      </xdr:txBody>
    </xdr:sp>
    <xdr:clientData/>
  </xdr:twoCellAnchor>
  <xdr:twoCellAnchor>
    <xdr:from>
      <xdr:col>7</xdr:col>
      <xdr:colOff>640080</xdr:colOff>
      <xdr:row>24</xdr:row>
      <xdr:rowOff>297180</xdr:rowOff>
    </xdr:from>
    <xdr:to>
      <xdr:col>9</xdr:col>
      <xdr:colOff>906780</xdr:colOff>
      <xdr:row>31</xdr:row>
      <xdr:rowOff>60960</xdr:rowOff>
    </xdr:to>
    <xdr:sp macro="" textlink="">
      <xdr:nvSpPr>
        <xdr:cNvPr id="10" name="吹き出し: 四角形 9">
          <a:extLst>
            <a:ext uri="{FF2B5EF4-FFF2-40B4-BE49-F238E27FC236}">
              <a16:creationId xmlns:a16="http://schemas.microsoft.com/office/drawing/2014/main" id="{D39DE94E-DE52-48B5-A6EA-6C21BECC9DEC}"/>
            </a:ext>
          </a:extLst>
        </xdr:cNvPr>
        <xdr:cNvSpPr/>
      </xdr:nvSpPr>
      <xdr:spPr>
        <a:xfrm>
          <a:off x="7962900" y="10241280"/>
          <a:ext cx="2491740" cy="1691640"/>
        </a:xfrm>
        <a:prstGeom prst="wedgeRectCallout">
          <a:avLst>
            <a:gd name="adj1" fmla="val -88370"/>
            <a:gd name="adj2" fmla="val -48443"/>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収入と支出が一致しない場合、</a:t>
          </a:r>
          <a:endParaRPr kumimoji="1" lang="en-US" altLang="ja-JP" sz="1100"/>
        </a:p>
        <a:p>
          <a:pPr algn="l"/>
          <a:r>
            <a:rPr kumimoji="1" lang="ja-JP" altLang="en-US" sz="1100"/>
            <a:t>こちらにエラーメッセージが出ます。</a:t>
          </a:r>
          <a:endParaRPr kumimoji="1" lang="en-US" altLang="ja-JP" sz="1100"/>
        </a:p>
        <a:p>
          <a:pPr algn="l"/>
          <a:r>
            <a:rPr kumimoji="1" lang="ja-JP" altLang="en-US" sz="1100"/>
            <a:t>他の箇所も違う場合には、それぞれ</a:t>
          </a:r>
          <a:endParaRPr kumimoji="1" lang="en-US" altLang="ja-JP" sz="1100"/>
        </a:p>
        <a:p>
          <a:pPr algn="l"/>
          <a:r>
            <a:rPr kumimoji="1" lang="ja-JP" altLang="en-US" sz="1100"/>
            <a:t>エラーメッセージが出ます。</a:t>
          </a:r>
        </a:p>
        <a:p>
          <a:pPr algn="l"/>
          <a:r>
            <a:rPr kumimoji="1" lang="ja-JP" altLang="en-US" sz="1100"/>
            <a:t>全ての項目でエラーが出ないように</a:t>
          </a:r>
          <a:endParaRPr kumimoji="1" lang="en-US" altLang="ja-JP" sz="1100"/>
        </a:p>
        <a:p>
          <a:pPr algn="l"/>
          <a:r>
            <a:rPr kumimoji="1" lang="ja-JP" altLang="en-US" sz="1100"/>
            <a:t>完成させてください。</a:t>
          </a:r>
        </a:p>
      </xdr:txBody>
    </xdr:sp>
    <xdr:clientData/>
  </xdr:twoCellAnchor>
  <xdr:twoCellAnchor>
    <xdr:from>
      <xdr:col>5</xdr:col>
      <xdr:colOff>53340</xdr:colOff>
      <xdr:row>19</xdr:row>
      <xdr:rowOff>129540</xdr:rowOff>
    </xdr:from>
    <xdr:to>
      <xdr:col>6</xdr:col>
      <xdr:colOff>1089660</xdr:colOff>
      <xdr:row>21</xdr:row>
      <xdr:rowOff>381000</xdr:rowOff>
    </xdr:to>
    <xdr:sp macro="" textlink="">
      <xdr:nvSpPr>
        <xdr:cNvPr id="7" name="吹き出し: 四角形 6">
          <a:extLst>
            <a:ext uri="{FF2B5EF4-FFF2-40B4-BE49-F238E27FC236}">
              <a16:creationId xmlns:a16="http://schemas.microsoft.com/office/drawing/2014/main" id="{53B15A96-5987-4488-BAC8-CEC67015BD2F}"/>
            </a:ext>
          </a:extLst>
        </xdr:cNvPr>
        <xdr:cNvSpPr/>
      </xdr:nvSpPr>
      <xdr:spPr>
        <a:xfrm>
          <a:off x="5151120" y="7292340"/>
          <a:ext cx="2148840" cy="1363980"/>
        </a:xfrm>
        <a:prstGeom prst="wedgeRectCallout">
          <a:avLst>
            <a:gd name="adj1" fmla="val 32753"/>
            <a:gd name="adj2" fmla="val 77880"/>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消耗品費の申請をしていない、又は、支払いがない場合、中間報告書の</a:t>
          </a:r>
          <a:r>
            <a:rPr kumimoji="1" lang="en-US" altLang="ja-JP" sz="1100"/>
            <a:t>(</a:t>
          </a:r>
          <a:r>
            <a:rPr kumimoji="1" lang="ja-JP" altLang="en-US" sz="1100"/>
            <a:t>うち消耗品交付決定額</a:t>
          </a:r>
          <a:r>
            <a:rPr kumimoji="1" lang="en-US" altLang="ja-JP" sz="1100"/>
            <a:t>)</a:t>
          </a:r>
          <a:r>
            <a:rPr kumimoji="1" lang="ja-JP" altLang="en-US" sz="1100"/>
            <a:t>という欄に</a:t>
          </a:r>
          <a:r>
            <a:rPr kumimoji="1" lang="en-US" altLang="ja-JP" sz="1100"/>
            <a:t>0</a:t>
          </a:r>
          <a:r>
            <a:rPr kumimoji="1" lang="ja-JP" altLang="en-US" sz="1100"/>
            <a:t>を入力しないと、こちらにエラーが表示されます。</a:t>
          </a:r>
        </a:p>
        <a:p>
          <a:pPr algn="l"/>
          <a:endParaRPr kumimoji="1" lang="ja-JP" altLang="en-US" sz="1100"/>
        </a:p>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0</xdr:row>
      <xdr:rowOff>30480</xdr:rowOff>
    </xdr:from>
    <xdr:to>
      <xdr:col>7</xdr:col>
      <xdr:colOff>60960</xdr:colOff>
      <xdr:row>1</xdr:row>
      <xdr:rowOff>38100</xdr:rowOff>
    </xdr:to>
    <xdr:sp macro="" textlink="">
      <xdr:nvSpPr>
        <xdr:cNvPr id="2" name="吹き出し: 四角形 1">
          <a:extLst>
            <a:ext uri="{FF2B5EF4-FFF2-40B4-BE49-F238E27FC236}">
              <a16:creationId xmlns:a16="http://schemas.microsoft.com/office/drawing/2014/main" id="{FE30AC29-A819-0DCF-9B6B-FE18C1BD1EE1}"/>
            </a:ext>
          </a:extLst>
        </xdr:cNvPr>
        <xdr:cNvSpPr/>
      </xdr:nvSpPr>
      <xdr:spPr>
        <a:xfrm>
          <a:off x="3535680" y="30480"/>
          <a:ext cx="4907280" cy="655320"/>
        </a:xfrm>
        <a:prstGeom prst="wedgeRectCallout">
          <a:avLst>
            <a:gd name="adj1" fmla="val 19229"/>
            <a:gd name="adj2" fmla="val 283430"/>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160020</xdr:colOff>
      <xdr:row>5</xdr:row>
      <xdr:rowOff>198120</xdr:rowOff>
    </xdr:from>
    <xdr:to>
      <xdr:col>10</xdr:col>
      <xdr:colOff>175260</xdr:colOff>
      <xdr:row>10</xdr:row>
      <xdr:rowOff>76200</xdr:rowOff>
    </xdr:to>
    <xdr:sp macro="" textlink="">
      <xdr:nvSpPr>
        <xdr:cNvPr id="2" name="吹き出し: 四角形 1">
          <a:extLst>
            <a:ext uri="{FF2B5EF4-FFF2-40B4-BE49-F238E27FC236}">
              <a16:creationId xmlns:a16="http://schemas.microsoft.com/office/drawing/2014/main" id="{9A7F1AE9-C896-47D5-B214-5452216153A8}"/>
            </a:ext>
          </a:extLst>
        </xdr:cNvPr>
        <xdr:cNvSpPr/>
      </xdr:nvSpPr>
      <xdr:spPr>
        <a:xfrm>
          <a:off x="1074420" y="1104900"/>
          <a:ext cx="2148840" cy="1295400"/>
        </a:xfrm>
        <a:prstGeom prst="wedgeRectCallout">
          <a:avLst>
            <a:gd name="adj1" fmla="val 73074"/>
            <a:gd name="adj2" fmla="val -11848"/>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中間報告で記入した情報が自動で入力されます。</a:t>
          </a:r>
          <a:r>
            <a:rPr kumimoji="1" lang="ja-JP" altLang="en-US" sz="1100" b="1">
              <a:solidFill>
                <a:srgbClr val="FF0000"/>
              </a:solidFill>
            </a:rPr>
            <a:t>代表者の変更などがあった場合は、修正してください。</a:t>
          </a:r>
          <a:r>
            <a:rPr kumimoji="1" lang="ja-JP" altLang="en-US" sz="1100"/>
            <a:t>その場合、団体リスト変更届も提出してください。</a:t>
          </a:r>
        </a:p>
        <a:p>
          <a:pPr algn="l"/>
          <a:endParaRPr kumimoji="1" lang="ja-JP" altLang="en-US" sz="1100"/>
        </a:p>
      </xdr:txBody>
    </xdr:sp>
    <xdr:clientData/>
  </xdr:twoCellAnchor>
  <xdr:twoCellAnchor>
    <xdr:from>
      <xdr:col>15</xdr:col>
      <xdr:colOff>91440</xdr:colOff>
      <xdr:row>33</xdr:row>
      <xdr:rowOff>358140</xdr:rowOff>
    </xdr:from>
    <xdr:to>
      <xdr:col>25</xdr:col>
      <xdr:colOff>205740</xdr:colOff>
      <xdr:row>37</xdr:row>
      <xdr:rowOff>7620</xdr:rowOff>
    </xdr:to>
    <xdr:sp macro="" textlink="">
      <xdr:nvSpPr>
        <xdr:cNvPr id="3" name="吹き出し: 四角形 2">
          <a:extLst>
            <a:ext uri="{FF2B5EF4-FFF2-40B4-BE49-F238E27FC236}">
              <a16:creationId xmlns:a16="http://schemas.microsoft.com/office/drawing/2014/main" id="{CFA5D968-EECB-4860-AD06-23311413776E}"/>
            </a:ext>
          </a:extLst>
        </xdr:cNvPr>
        <xdr:cNvSpPr/>
      </xdr:nvSpPr>
      <xdr:spPr>
        <a:xfrm>
          <a:off x="4663440" y="7254240"/>
          <a:ext cx="3162300" cy="868680"/>
        </a:xfrm>
        <a:prstGeom prst="wedgeRectCallout">
          <a:avLst>
            <a:gd name="adj1" fmla="val -63964"/>
            <a:gd name="adj2" fmla="val -36088"/>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中間報告で記入した情報が自動で入力されます。</a:t>
          </a:r>
        </a:p>
        <a:p>
          <a:pPr algn="l"/>
          <a:r>
            <a:rPr kumimoji="1" lang="ja-JP" altLang="en-US" sz="1100" b="1">
              <a:solidFill>
                <a:srgbClr val="FF0000"/>
              </a:solidFill>
            </a:rPr>
            <a:t>補助事業の成果や情報の公表の内容に変更などがあった場合は、修正してください。</a:t>
          </a:r>
          <a:endParaRPr kumimoji="1" lang="ja-JP" altLang="en-US" sz="1100"/>
        </a:p>
      </xdr:txBody>
    </xdr:sp>
    <xdr:clientData/>
  </xdr:twoCellAnchor>
  <xdr:twoCellAnchor>
    <xdr:from>
      <xdr:col>16</xdr:col>
      <xdr:colOff>236220</xdr:colOff>
      <xdr:row>25</xdr:row>
      <xdr:rowOff>83820</xdr:rowOff>
    </xdr:from>
    <xdr:to>
      <xdr:col>24</xdr:col>
      <xdr:colOff>137160</xdr:colOff>
      <xdr:row>31</xdr:row>
      <xdr:rowOff>175260</xdr:rowOff>
    </xdr:to>
    <xdr:sp macro="" textlink="">
      <xdr:nvSpPr>
        <xdr:cNvPr id="5" name="吹き出し: 四角形 4">
          <a:extLst>
            <a:ext uri="{FF2B5EF4-FFF2-40B4-BE49-F238E27FC236}">
              <a16:creationId xmlns:a16="http://schemas.microsoft.com/office/drawing/2014/main" id="{62DEC4C1-CA92-4ABA-978B-C5E57E461079}"/>
            </a:ext>
          </a:extLst>
        </xdr:cNvPr>
        <xdr:cNvSpPr/>
      </xdr:nvSpPr>
      <xdr:spPr>
        <a:xfrm>
          <a:off x="5113020" y="5318760"/>
          <a:ext cx="2339340" cy="1295400"/>
        </a:xfrm>
        <a:prstGeom prst="wedgeRectCallout">
          <a:avLst>
            <a:gd name="adj1" fmla="val -75153"/>
            <a:gd name="adj2" fmla="val 45799"/>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補助金交付決定通知書の補助事業の期間と同じ日にしてください。</a:t>
          </a:r>
          <a:r>
            <a:rPr kumimoji="1" lang="en-US" altLang="ja-JP" sz="1100" b="1">
              <a:solidFill>
                <a:srgbClr val="FF0000"/>
              </a:solidFill>
            </a:rPr>
            <a:t>※</a:t>
          </a:r>
          <a:r>
            <a:rPr kumimoji="1" lang="ja-JP" altLang="en-US" sz="1100" b="1">
              <a:solidFill>
                <a:srgbClr val="FF0000"/>
              </a:solidFill>
            </a:rPr>
            <a:t>ほとんどの団体が</a:t>
          </a:r>
          <a:r>
            <a:rPr kumimoji="1" lang="en-US" altLang="ja-JP" sz="1100" b="1">
              <a:solidFill>
                <a:srgbClr val="FF0000"/>
              </a:solidFill>
            </a:rPr>
            <a:t>2</a:t>
          </a:r>
          <a:r>
            <a:rPr kumimoji="1" lang="ja-JP" altLang="en-US" sz="1100" b="1">
              <a:solidFill>
                <a:srgbClr val="FF0000"/>
              </a:solidFill>
            </a:rPr>
            <a:t>月</a:t>
          </a:r>
          <a:r>
            <a:rPr kumimoji="1" lang="en-US" altLang="ja-JP" sz="1100" b="1">
              <a:solidFill>
                <a:srgbClr val="FF0000"/>
              </a:solidFill>
            </a:rPr>
            <a:t>28</a:t>
          </a:r>
          <a:r>
            <a:rPr kumimoji="1" lang="ja-JP" altLang="en-US" sz="1100" b="1">
              <a:solidFill>
                <a:srgbClr val="FF0000"/>
              </a:solidFill>
            </a:rPr>
            <a:t>日です。違う場合のみ修正してください。</a:t>
          </a:r>
        </a:p>
      </xdr:txBody>
    </xdr:sp>
    <xdr:clientData/>
  </xdr:twoCellAnchor>
  <xdr:twoCellAnchor>
    <xdr:from>
      <xdr:col>6</xdr:col>
      <xdr:colOff>259080</xdr:colOff>
      <xdr:row>0</xdr:row>
      <xdr:rowOff>15240</xdr:rowOff>
    </xdr:from>
    <xdr:to>
      <xdr:col>16</xdr:col>
      <xdr:colOff>281940</xdr:colOff>
      <xdr:row>4</xdr:row>
      <xdr:rowOff>60960</xdr:rowOff>
    </xdr:to>
    <xdr:sp macro="" textlink="">
      <xdr:nvSpPr>
        <xdr:cNvPr id="8" name="吹き出し: 四角形 7">
          <a:extLst>
            <a:ext uri="{FF2B5EF4-FFF2-40B4-BE49-F238E27FC236}">
              <a16:creationId xmlns:a16="http://schemas.microsoft.com/office/drawing/2014/main" id="{7BBE1D0B-6392-4EDF-A744-85EF9994ABA7}"/>
            </a:ext>
          </a:extLst>
        </xdr:cNvPr>
        <xdr:cNvSpPr/>
      </xdr:nvSpPr>
      <xdr:spPr>
        <a:xfrm>
          <a:off x="2087880" y="15240"/>
          <a:ext cx="3070860" cy="845820"/>
        </a:xfrm>
        <a:prstGeom prst="wedgeRectCallout">
          <a:avLst>
            <a:gd name="adj1" fmla="val 60726"/>
            <a:gd name="adj2" fmla="val -15106"/>
          </a:avLst>
        </a:prstGeom>
        <a:solidFill>
          <a:srgbClr val="FFFFCC"/>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補助金交付決定通知書の補助事業の期間と同じ日にしてください。</a:t>
          </a:r>
          <a:r>
            <a:rPr kumimoji="1" lang="en-US" altLang="ja-JP" sz="1100">
              <a:solidFill>
                <a:srgbClr val="FF0000"/>
              </a:solidFill>
            </a:rPr>
            <a:t>※</a:t>
          </a:r>
          <a:r>
            <a:rPr kumimoji="1" lang="ja-JP" altLang="en-US" sz="1100">
              <a:solidFill>
                <a:srgbClr val="FF0000"/>
              </a:solidFill>
            </a:rPr>
            <a:t>ほとんどの団体が</a:t>
          </a:r>
          <a:r>
            <a:rPr kumimoji="1" lang="en-US" altLang="ja-JP" sz="1100">
              <a:solidFill>
                <a:srgbClr val="FF0000"/>
              </a:solidFill>
            </a:rPr>
            <a:t>2</a:t>
          </a:r>
          <a:r>
            <a:rPr kumimoji="1" lang="ja-JP" altLang="en-US" sz="1100">
              <a:solidFill>
                <a:srgbClr val="FF0000"/>
              </a:solidFill>
            </a:rPr>
            <a:t>月</a:t>
          </a:r>
          <a:r>
            <a:rPr kumimoji="1" lang="en-US" altLang="ja-JP" sz="1100">
              <a:solidFill>
                <a:srgbClr val="FF0000"/>
              </a:solidFill>
            </a:rPr>
            <a:t>28</a:t>
          </a:r>
          <a:r>
            <a:rPr kumimoji="1" lang="ja-JP" altLang="en-US" sz="1100">
              <a:solidFill>
                <a:srgbClr val="FF0000"/>
              </a:solidFill>
            </a:rPr>
            <a:t>日です。違う場合のみ修正してください。</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0</xdr:row>
      <xdr:rowOff>30480</xdr:rowOff>
    </xdr:from>
    <xdr:to>
      <xdr:col>7</xdr:col>
      <xdr:colOff>60960</xdr:colOff>
      <xdr:row>1</xdr:row>
      <xdr:rowOff>38100</xdr:rowOff>
    </xdr:to>
    <xdr:sp macro="" textlink="">
      <xdr:nvSpPr>
        <xdr:cNvPr id="7" name="吹き出し: 四角形 6">
          <a:extLst>
            <a:ext uri="{FF2B5EF4-FFF2-40B4-BE49-F238E27FC236}">
              <a16:creationId xmlns:a16="http://schemas.microsoft.com/office/drawing/2014/main" id="{62E5D65E-7DA3-481B-918C-7DA641258647}"/>
            </a:ext>
          </a:extLst>
        </xdr:cNvPr>
        <xdr:cNvSpPr/>
      </xdr:nvSpPr>
      <xdr:spPr>
        <a:xfrm>
          <a:off x="3535680" y="30480"/>
          <a:ext cx="4846320" cy="662940"/>
        </a:xfrm>
        <a:prstGeom prst="wedgeRectCallout">
          <a:avLst>
            <a:gd name="adj1" fmla="val 18915"/>
            <a:gd name="adj2" fmla="val 305269"/>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cfssvm\&#24193;&#20869;FS\M000115000_&#23398;&#26657;&#25903;&#25588;&#35506;\K%20&#22320;&#22495;&#12463;&#12521;&#12502;&#27963;&#21205;&#25512;&#36914;&#23460;\&#12375;&#12288;&#24066;&#12398;&#25903;&#25588;&#20107;&#26989;\&#20196;&#21644;8&#24180;&#24230;&#35036;&#21161;&#37329;&#30003;&#35531;&#26360;\&#9733;02_&#30003;&#35531;&#26360;&#12487;&#12540;&#12479;\R8&#35036;&#27491;&#24460;&#30003;&#35531;&#26360;&#26360;&#24335;&#19968;&#24335;(4&#20154;&#29992;).xlsx" TargetMode="External"/><Relationship Id="rId1" Type="http://schemas.openxmlformats.org/officeDocument/2006/relationships/externalLinkPath" Target="R8&#35036;&#27491;&#24460;&#30003;&#35531;&#26360;&#26360;&#24335;&#19968;&#24335;(4&#20154;&#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申請書"/>
      <sheetName val="概算払い"/>
      <sheetName val="(別紙1－1)年間活動計画"/>
      <sheetName val="(別紙1－2)消耗品計画"/>
      <sheetName val="(別紙2)口座情報"/>
      <sheetName val="委任状"/>
      <sheetName val="(別紙3)収支予算"/>
      <sheetName val="(別紙4)収支計画"/>
      <sheetName val="チェックシート(申請)"/>
      <sheetName val="中間報告書"/>
      <sheetName val="(別紙1－1)年間活動実績報告_謝金・研修受講料"/>
      <sheetName val="(別紙1－2)消耗品費"/>
      <sheetName val="(別紙3)収支実績(自動入力)"/>
      <sheetName val="(別紙4)収支明細書"/>
      <sheetName val="チェックシート(中間)"/>
      <sheetName val="【2月】実績報告"/>
      <sheetName val="【2月】チェックシート(実績)"/>
      <sheetName val="補助金確定通知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T2">
            <v>9</v>
          </cell>
          <cell r="V2">
            <v>2</v>
          </cell>
          <cell r="X2">
            <v>28</v>
          </cell>
        </row>
        <row r="28">
          <cell r="I28">
            <v>0</v>
          </cell>
        </row>
        <row r="30">
          <cell r="I30">
            <v>0</v>
          </cell>
        </row>
      </sheetData>
      <sheetData sheetId="16"/>
      <sheetData sheetId="1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q@e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C4943-887A-4E01-9EF6-F671C6E7F909}">
  <sheetPr>
    <tabColor theme="4" tint="0.79998168889431442"/>
    <pageSetUpPr fitToPage="1"/>
  </sheetPr>
  <dimension ref="A1:AS50"/>
  <sheetViews>
    <sheetView topLeftCell="A19" zoomScaleNormal="100" workbookViewId="0">
      <selection activeCell="H2" sqref="H2:R4"/>
    </sheetView>
  </sheetViews>
  <sheetFormatPr defaultRowHeight="18" x14ac:dyDescent="0.45"/>
  <cols>
    <col min="1" max="18" width="4" customWidth="1"/>
    <col min="19" max="19" width="4.59765625" customWidth="1"/>
    <col min="20" max="22" width="4" customWidth="1"/>
    <col min="23" max="23" width="5.09765625" customWidth="1"/>
    <col min="24" max="25" width="4" customWidth="1"/>
    <col min="26" max="26" width="5" customWidth="1"/>
    <col min="27" max="51" width="4" customWidth="1"/>
  </cols>
  <sheetData>
    <row r="1" spans="1:45" ht="18.600000000000001" thickBot="1" x14ac:dyDescent="0.5">
      <c r="A1" s="11" t="s">
        <v>235</v>
      </c>
      <c r="B1" s="11"/>
      <c r="C1" s="11"/>
      <c r="D1" s="11"/>
      <c r="E1" s="11"/>
      <c r="F1" s="11"/>
      <c r="G1" s="11"/>
      <c r="H1" s="11"/>
      <c r="I1" s="11"/>
      <c r="J1" s="11"/>
      <c r="K1" s="11"/>
      <c r="L1" s="11" t="s">
        <v>129</v>
      </c>
      <c r="M1" s="11"/>
      <c r="N1" s="11"/>
      <c r="O1" s="11"/>
      <c r="P1" s="11"/>
      <c r="Q1" s="11"/>
      <c r="R1" s="11"/>
      <c r="S1" s="11"/>
      <c r="T1" s="11"/>
      <c r="U1" s="11"/>
      <c r="V1" s="11"/>
      <c r="W1" s="11"/>
      <c r="X1" s="11"/>
      <c r="Y1" s="11"/>
      <c r="Z1" s="11"/>
      <c r="AA1" s="11"/>
      <c r="AB1" s="11"/>
      <c r="AC1" s="11"/>
      <c r="AD1" s="11"/>
      <c r="AE1" s="11"/>
      <c r="AF1" s="11"/>
      <c r="AG1" s="11"/>
    </row>
    <row r="2" spans="1:45" ht="24" customHeight="1" x14ac:dyDescent="0.45">
      <c r="A2" s="89"/>
      <c r="B2" s="90"/>
      <c r="C2" s="90"/>
      <c r="D2" s="90"/>
      <c r="E2" s="90"/>
      <c r="F2" s="90"/>
      <c r="G2" s="90"/>
      <c r="H2" s="320" t="s">
        <v>372</v>
      </c>
      <c r="I2" s="321"/>
      <c r="J2" s="321"/>
      <c r="K2" s="321"/>
      <c r="L2" s="321"/>
      <c r="M2" s="321"/>
      <c r="N2" s="321"/>
      <c r="O2" s="321"/>
      <c r="P2" s="321"/>
      <c r="Q2" s="321"/>
      <c r="R2" s="322"/>
      <c r="S2" s="11" t="s">
        <v>104</v>
      </c>
      <c r="T2" s="223">
        <v>8</v>
      </c>
      <c r="U2" s="11" t="s">
        <v>126</v>
      </c>
      <c r="V2" s="223">
        <v>9</v>
      </c>
      <c r="W2" s="11" t="s">
        <v>127</v>
      </c>
      <c r="X2" s="223">
        <v>28</v>
      </c>
      <c r="Y2" s="11" t="s">
        <v>128</v>
      </c>
      <c r="AA2" s="135" t="str">
        <f>IF(OR(NOT(ISNUMBER(T2)),NOT(ISNUMBER(V2)),NOT(ISNUMBER(X2))),"日付に未入力があります","")</f>
        <v/>
      </c>
      <c r="AB2" s="135"/>
      <c r="AC2" s="135"/>
      <c r="AD2" s="135"/>
      <c r="AE2" s="135"/>
      <c r="AF2" s="135"/>
      <c r="AG2" s="11"/>
    </row>
    <row r="3" spans="1:45" ht="24" customHeight="1" x14ac:dyDescent="0.45">
      <c r="A3" s="11"/>
      <c r="B3" s="11"/>
      <c r="C3" s="11"/>
      <c r="D3" s="11"/>
      <c r="E3" s="11"/>
      <c r="F3" s="11"/>
      <c r="G3" s="11"/>
      <c r="H3" s="323"/>
      <c r="I3" s="324"/>
      <c r="J3" s="324"/>
      <c r="K3" s="324"/>
      <c r="L3" s="324"/>
      <c r="M3" s="324"/>
      <c r="N3" s="324"/>
      <c r="O3" s="324"/>
      <c r="P3" s="324"/>
      <c r="Q3" s="324"/>
      <c r="R3" s="325"/>
      <c r="S3" s="11"/>
      <c r="T3" s="11"/>
      <c r="U3" s="11"/>
      <c r="V3" s="11"/>
      <c r="W3" s="11"/>
      <c r="X3" s="11"/>
      <c r="Y3" s="11"/>
      <c r="AA3" s="11"/>
      <c r="AB3" s="11" t="s">
        <v>129</v>
      </c>
      <c r="AC3" s="11"/>
      <c r="AD3" s="11"/>
      <c r="AE3" s="11"/>
      <c r="AF3" s="11"/>
      <c r="AG3" s="11"/>
    </row>
    <row r="4" spans="1:45" ht="24" customHeight="1" thickBot="1" x14ac:dyDescent="0.5">
      <c r="A4" s="11" t="s">
        <v>105</v>
      </c>
      <c r="B4" s="11"/>
      <c r="C4" s="11"/>
      <c r="D4" s="11"/>
      <c r="E4" s="11"/>
      <c r="F4" s="11"/>
      <c r="G4" s="11"/>
      <c r="H4" s="326"/>
      <c r="I4" s="327"/>
      <c r="J4" s="327"/>
      <c r="K4" s="327"/>
      <c r="L4" s="327"/>
      <c r="M4" s="327"/>
      <c r="N4" s="327"/>
      <c r="O4" s="327"/>
      <c r="P4" s="327"/>
      <c r="Q4" s="327"/>
      <c r="R4" s="328"/>
      <c r="S4" s="11"/>
      <c r="T4" s="11"/>
      <c r="U4" s="11"/>
      <c r="V4" s="11"/>
      <c r="W4" s="11"/>
      <c r="X4" s="11"/>
      <c r="Y4" s="11"/>
      <c r="AA4" s="11"/>
      <c r="AB4" s="11"/>
      <c r="AC4" s="11"/>
      <c r="AD4" s="11"/>
      <c r="AE4" s="11"/>
      <c r="AF4" s="11"/>
      <c r="AG4" s="11"/>
      <c r="AJ4" s="224" t="s">
        <v>236</v>
      </c>
      <c r="AK4" s="224"/>
      <c r="AL4" s="224"/>
      <c r="AM4" s="224"/>
      <c r="AN4" s="224"/>
      <c r="AO4" s="224"/>
      <c r="AP4" s="224"/>
      <c r="AQ4" s="224"/>
      <c r="AR4" s="224"/>
    </row>
    <row r="5" spans="1:45" ht="22.2" customHeight="1" x14ac:dyDescent="0.45">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c r="AJ5" s="284"/>
      <c r="AK5" s="284"/>
      <c r="AL5" s="284"/>
      <c r="AM5" s="284"/>
      <c r="AN5" s="284"/>
      <c r="AO5" s="284"/>
      <c r="AP5" s="284"/>
      <c r="AQ5" s="284"/>
      <c r="AR5" s="284"/>
      <c r="AS5" s="284"/>
    </row>
    <row r="6" spans="1:45" ht="18" customHeight="1" x14ac:dyDescent="0.45">
      <c r="A6" s="11"/>
      <c r="B6" s="11"/>
      <c r="C6" s="11"/>
      <c r="D6" s="11"/>
      <c r="E6" s="11"/>
      <c r="F6" s="11"/>
      <c r="G6" s="11"/>
      <c r="H6" s="11"/>
      <c r="I6" s="11"/>
      <c r="J6" s="11"/>
      <c r="K6" s="11"/>
      <c r="L6" s="11"/>
      <c r="N6" s="11" t="s">
        <v>106</v>
      </c>
      <c r="O6" s="11"/>
      <c r="P6" s="11"/>
      <c r="Q6" s="11"/>
      <c r="R6" s="336" t="s">
        <v>237</v>
      </c>
      <c r="S6" s="336"/>
      <c r="T6" s="336"/>
      <c r="U6" s="336"/>
      <c r="V6" s="336"/>
      <c r="W6" s="336"/>
      <c r="X6" s="336"/>
      <c r="Y6" s="336"/>
      <c r="Z6" s="336"/>
      <c r="AA6" s="135" t="str">
        <f>IF(TRIM(R6)="","郵便番号に未入力があります","")</f>
        <v/>
      </c>
      <c r="AB6" s="11"/>
      <c r="AC6" s="11"/>
      <c r="AD6" s="11"/>
      <c r="AE6" s="11"/>
      <c r="AF6" s="11"/>
      <c r="AG6" s="11"/>
      <c r="AJ6" s="284"/>
      <c r="AK6" s="284"/>
      <c r="AL6" s="284"/>
      <c r="AM6" s="284"/>
      <c r="AN6" s="284"/>
      <c r="AO6" s="284"/>
      <c r="AP6" s="284"/>
      <c r="AQ6" s="284"/>
      <c r="AR6" s="284"/>
      <c r="AS6" s="284"/>
    </row>
    <row r="7" spans="1:45" ht="18" customHeight="1" x14ac:dyDescent="0.45">
      <c r="A7" s="11"/>
      <c r="B7" s="11"/>
      <c r="C7" s="11"/>
      <c r="D7" s="11"/>
      <c r="E7" s="11"/>
      <c r="F7" s="11"/>
      <c r="G7" s="11"/>
      <c r="H7" s="11"/>
      <c r="I7" s="11"/>
      <c r="J7" s="11"/>
      <c r="K7" s="11"/>
      <c r="L7" s="11"/>
      <c r="N7" s="11"/>
      <c r="O7" s="11"/>
      <c r="P7" s="337" t="s">
        <v>238</v>
      </c>
      <c r="Q7" s="337"/>
      <c r="R7" s="335" t="s">
        <v>191</v>
      </c>
      <c r="S7" s="335"/>
      <c r="T7" s="335"/>
      <c r="U7" s="335"/>
      <c r="V7" s="335"/>
      <c r="W7" s="335"/>
      <c r="X7" s="335"/>
      <c r="Y7" s="335"/>
      <c r="Z7" s="335"/>
      <c r="AA7" s="135" t="str">
        <f>IF(TRIM(R7)="","住所に未入力があります","")</f>
        <v/>
      </c>
      <c r="AB7" s="11"/>
      <c r="AC7" s="11"/>
      <c r="AD7" s="11"/>
      <c r="AE7" s="11"/>
      <c r="AF7" s="11"/>
      <c r="AG7" s="11"/>
      <c r="AJ7" s="284"/>
      <c r="AK7" s="284"/>
      <c r="AL7" s="284"/>
      <c r="AM7" s="284"/>
      <c r="AN7" s="284"/>
      <c r="AO7" s="284"/>
      <c r="AP7" s="284"/>
      <c r="AQ7" s="284"/>
      <c r="AR7" s="284"/>
      <c r="AS7" s="284"/>
    </row>
    <row r="8" spans="1:45" ht="21.6" customHeight="1" x14ac:dyDescent="0.45">
      <c r="A8" s="11"/>
      <c r="B8" s="11"/>
      <c r="C8" s="11"/>
      <c r="D8" s="11"/>
      <c r="E8" s="11"/>
      <c r="F8" s="11"/>
      <c r="G8" s="11"/>
      <c r="H8" s="11"/>
      <c r="I8" s="11"/>
      <c r="J8" s="11"/>
      <c r="K8" s="11"/>
      <c r="L8" s="11"/>
      <c r="N8" s="11" t="s">
        <v>107</v>
      </c>
      <c r="O8" s="11"/>
      <c r="P8" s="11"/>
      <c r="Q8" s="11"/>
      <c r="R8" s="335" t="s">
        <v>192</v>
      </c>
      <c r="S8" s="335"/>
      <c r="T8" s="335"/>
      <c r="U8" s="335"/>
      <c r="V8" s="335"/>
      <c r="W8" s="335"/>
      <c r="X8" s="335"/>
      <c r="Y8" s="335"/>
      <c r="Z8" s="335"/>
      <c r="AA8" s="135" t="str">
        <f>IF(TRIM(R8)="","団体名に未入力があります","")</f>
        <v/>
      </c>
      <c r="AB8" s="11"/>
      <c r="AC8" s="11"/>
      <c r="AD8" s="11"/>
      <c r="AE8" s="11"/>
      <c r="AF8" s="11"/>
      <c r="AG8" s="11"/>
      <c r="AI8" s="225"/>
      <c r="AJ8" s="284"/>
      <c r="AK8" s="284"/>
      <c r="AL8" s="284"/>
      <c r="AM8" s="284"/>
      <c r="AN8" s="284"/>
      <c r="AO8" s="284"/>
      <c r="AP8" s="284"/>
      <c r="AQ8" s="284"/>
      <c r="AR8" s="284"/>
      <c r="AS8" s="284"/>
    </row>
    <row r="9" spans="1:45" ht="18" customHeight="1" x14ac:dyDescent="0.45">
      <c r="A9" s="11"/>
      <c r="B9" s="11"/>
      <c r="C9" s="11"/>
      <c r="D9" s="11"/>
      <c r="E9" s="11"/>
      <c r="F9" s="11"/>
      <c r="G9" s="11"/>
      <c r="H9" s="11"/>
      <c r="I9" s="11"/>
      <c r="J9" s="11"/>
      <c r="K9" s="11"/>
      <c r="L9" s="11"/>
      <c r="N9" s="11" t="s">
        <v>108</v>
      </c>
      <c r="O9" s="11"/>
      <c r="P9" s="11"/>
      <c r="Q9" s="11"/>
      <c r="R9" s="335" t="s">
        <v>189</v>
      </c>
      <c r="S9" s="335"/>
      <c r="T9" s="335"/>
      <c r="U9" s="335"/>
      <c r="V9" s="335"/>
      <c r="W9" s="335"/>
      <c r="X9" s="335"/>
      <c r="Y9" s="335"/>
      <c r="Z9" s="335"/>
      <c r="AA9" s="135" t="str">
        <f>IF(TRIM(R9)="","代表者氏名に未入力があります","")</f>
        <v/>
      </c>
      <c r="AB9" s="11"/>
      <c r="AC9" s="11"/>
      <c r="AD9" s="11"/>
      <c r="AE9" s="11"/>
      <c r="AF9" s="11"/>
      <c r="AG9" s="11"/>
      <c r="AJ9" s="284"/>
      <c r="AK9" s="284"/>
      <c r="AL9" s="284"/>
      <c r="AM9" s="284"/>
      <c r="AN9" s="284"/>
      <c r="AO9" s="284"/>
      <c r="AP9" s="284"/>
      <c r="AQ9" s="284"/>
      <c r="AR9" s="284"/>
      <c r="AS9" s="284"/>
    </row>
    <row r="10" spans="1:45" ht="18" customHeight="1" x14ac:dyDescent="0.45">
      <c r="A10" s="11"/>
      <c r="B10" s="11"/>
      <c r="C10" s="11"/>
      <c r="D10" s="11"/>
      <c r="E10" s="11"/>
      <c r="F10" s="11"/>
      <c r="G10" s="11"/>
      <c r="H10" s="11"/>
      <c r="I10" s="11"/>
      <c r="J10" s="11"/>
      <c r="K10" s="11"/>
      <c r="L10" s="11"/>
      <c r="N10" s="11" t="s">
        <v>109</v>
      </c>
      <c r="O10" s="11"/>
      <c r="P10" s="11"/>
      <c r="Q10" s="11"/>
      <c r="R10" s="335" t="s">
        <v>285</v>
      </c>
      <c r="S10" s="335"/>
      <c r="T10" s="335"/>
      <c r="U10" s="335"/>
      <c r="V10" s="335"/>
      <c r="W10" s="335"/>
      <c r="X10" s="335"/>
      <c r="Y10" s="335"/>
      <c r="Z10" s="335"/>
      <c r="AA10" s="135" t="str">
        <f>IF(TRIM(R10)="","代表者電話番号に未入力があります","")</f>
        <v/>
      </c>
      <c r="AB10" s="11"/>
      <c r="AC10" s="11"/>
      <c r="AD10" s="11"/>
      <c r="AE10" s="11"/>
      <c r="AF10" s="11"/>
      <c r="AG10" s="11"/>
      <c r="AJ10" s="284"/>
      <c r="AK10" s="284"/>
      <c r="AL10" s="284"/>
      <c r="AM10" s="284"/>
      <c r="AN10" s="284"/>
      <c r="AO10" s="284"/>
      <c r="AP10" s="284"/>
      <c r="AQ10" s="284"/>
      <c r="AR10" s="284"/>
      <c r="AS10" s="284"/>
    </row>
    <row r="11" spans="1:45" ht="35.4" customHeight="1" x14ac:dyDescent="0.4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45" x14ac:dyDescent="0.45">
      <c r="A12" s="11"/>
      <c r="B12" s="11"/>
      <c r="C12" s="11"/>
      <c r="D12" s="11"/>
      <c r="E12" s="11"/>
      <c r="G12" s="11"/>
      <c r="H12" s="91" t="s">
        <v>141</v>
      </c>
      <c r="I12" s="91"/>
      <c r="J12" s="91"/>
      <c r="K12" s="91"/>
      <c r="L12" s="91"/>
      <c r="M12" s="91"/>
      <c r="N12" s="91"/>
      <c r="O12" s="91"/>
      <c r="P12" s="91"/>
      <c r="Q12" s="91"/>
      <c r="R12" s="11"/>
      <c r="S12" s="11"/>
      <c r="T12" s="11"/>
      <c r="U12" s="11"/>
      <c r="V12" s="11"/>
      <c r="W12" s="11"/>
      <c r="X12" s="11"/>
      <c r="Y12" s="11"/>
      <c r="Z12" s="11"/>
      <c r="AA12" s="11"/>
      <c r="AB12" s="11"/>
      <c r="AC12" s="11"/>
      <c r="AD12" s="11"/>
      <c r="AE12" s="11"/>
      <c r="AF12" s="11"/>
      <c r="AG12" s="11"/>
    </row>
    <row r="13" spans="1:45" x14ac:dyDescent="0.45">
      <c r="A13" s="11"/>
      <c r="B13" s="11"/>
      <c r="C13" s="11"/>
      <c r="D13" s="11"/>
      <c r="E13" s="11"/>
      <c r="G13" s="11"/>
      <c r="H13" s="332" t="s">
        <v>239</v>
      </c>
      <c r="I13" s="332"/>
      <c r="J13" s="332"/>
      <c r="K13" s="332"/>
      <c r="L13" s="332"/>
      <c r="M13" s="332"/>
      <c r="N13" s="332"/>
      <c r="O13" s="332"/>
      <c r="P13" s="332"/>
      <c r="Q13" s="332"/>
      <c r="R13" s="332"/>
      <c r="S13" s="11"/>
      <c r="T13" s="11"/>
      <c r="U13" s="11"/>
      <c r="V13" s="11"/>
      <c r="W13" s="11"/>
      <c r="X13" s="11"/>
      <c r="Y13" s="11"/>
      <c r="Z13" s="11"/>
      <c r="AA13" s="11"/>
      <c r="AB13" s="11"/>
      <c r="AC13" s="11"/>
      <c r="AD13" s="11"/>
      <c r="AE13" s="11"/>
      <c r="AF13" s="11"/>
      <c r="AG13" s="11"/>
    </row>
    <row r="14" spans="1:45" x14ac:dyDescent="0.4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45" x14ac:dyDescent="0.4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45" x14ac:dyDescent="0.45">
      <c r="A16" s="333" t="s">
        <v>240</v>
      </c>
      <c r="B16" s="333"/>
      <c r="C16" s="333"/>
      <c r="D16" s="333"/>
      <c r="E16" s="333"/>
      <c r="F16" s="333"/>
      <c r="G16" s="333"/>
      <c r="H16" s="333"/>
      <c r="I16" s="333"/>
      <c r="J16" s="333"/>
      <c r="K16" s="333"/>
      <c r="L16" s="333"/>
      <c r="M16" s="333"/>
      <c r="N16" s="333"/>
      <c r="O16" s="333"/>
      <c r="P16" s="333"/>
      <c r="Q16" s="333"/>
      <c r="R16" s="333"/>
      <c r="S16" s="333"/>
      <c r="T16" s="333"/>
      <c r="U16" s="333"/>
      <c r="V16" s="333"/>
      <c r="W16" s="11"/>
      <c r="X16" s="11"/>
      <c r="Y16" s="11"/>
      <c r="Z16" s="11"/>
      <c r="AA16" s="11"/>
      <c r="AB16" s="11"/>
      <c r="AC16" s="11"/>
      <c r="AD16" s="11"/>
      <c r="AE16" s="11"/>
      <c r="AF16" s="11"/>
      <c r="AG16" s="11"/>
    </row>
    <row r="17" spans="1:33" x14ac:dyDescent="0.45">
      <c r="A17" s="11" t="s">
        <v>369</v>
      </c>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35"/>
      <c r="AC17" s="11"/>
      <c r="AD17" s="11"/>
      <c r="AE17" s="11"/>
      <c r="AF17" s="11"/>
      <c r="AG17" s="11"/>
    </row>
    <row r="18" spans="1:33" x14ac:dyDescent="0.45">
      <c r="A18" s="11" t="s">
        <v>368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x14ac:dyDescent="0.45">
      <c r="A19" s="333" t="s">
        <v>120</v>
      </c>
      <c r="B19" s="333"/>
      <c r="C19" s="333"/>
      <c r="D19" s="333"/>
      <c r="E19" s="333"/>
      <c r="F19" s="333"/>
      <c r="G19" s="333"/>
      <c r="H19" s="333"/>
      <c r="I19" s="333"/>
      <c r="J19" s="333"/>
      <c r="K19" s="333"/>
      <c r="L19" s="333"/>
      <c r="M19" s="333"/>
      <c r="N19" s="333"/>
      <c r="O19" s="333"/>
      <c r="P19" s="333"/>
      <c r="Q19" s="333"/>
      <c r="R19" s="333"/>
      <c r="S19" s="333"/>
      <c r="T19" s="333"/>
      <c r="U19" s="333"/>
      <c r="V19" s="333"/>
      <c r="W19" s="11"/>
      <c r="X19" s="11"/>
      <c r="Y19" s="11"/>
      <c r="Z19" s="11"/>
      <c r="AA19" s="11"/>
      <c r="AB19" s="11"/>
      <c r="AC19" s="11"/>
      <c r="AD19" s="11"/>
      <c r="AE19" s="11"/>
      <c r="AF19" s="11"/>
      <c r="AG19" s="11"/>
    </row>
    <row r="20" spans="1:33" x14ac:dyDescent="0.45">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x14ac:dyDescent="0.4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x14ac:dyDescent="0.4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45">
      <c r="A23" s="11" t="s">
        <v>241</v>
      </c>
      <c r="B23" s="11"/>
      <c r="C23" s="11"/>
      <c r="D23" s="11"/>
      <c r="E23" s="11"/>
      <c r="F23" s="11"/>
      <c r="G23" s="11"/>
      <c r="H23" s="11"/>
      <c r="I23" s="11" t="s">
        <v>242</v>
      </c>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4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x14ac:dyDescent="0.4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45">
      <c r="A26" s="11" t="s">
        <v>243</v>
      </c>
      <c r="B26" s="11"/>
      <c r="C26" s="11"/>
      <c r="D26" s="11"/>
      <c r="E26" s="11"/>
      <c r="F26" s="11"/>
      <c r="G26" s="11"/>
      <c r="H26" s="11"/>
      <c r="I26" s="11" t="s">
        <v>244</v>
      </c>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x14ac:dyDescent="0.45">
      <c r="A27" s="11"/>
      <c r="B27" s="11"/>
      <c r="C27" s="11"/>
      <c r="D27" s="11"/>
      <c r="E27" s="11"/>
      <c r="F27" s="11"/>
      <c r="G27" s="11"/>
      <c r="H27" s="11"/>
      <c r="I27" s="11" t="s">
        <v>245</v>
      </c>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45">
      <c r="A28" s="11"/>
      <c r="B28" s="11"/>
      <c r="C28" s="11"/>
      <c r="D28" s="11"/>
      <c r="E28" s="11"/>
      <c r="F28" s="11"/>
      <c r="G28" s="11"/>
      <c r="H28" s="11"/>
      <c r="I28" s="11" t="s">
        <v>246</v>
      </c>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x14ac:dyDescent="0.4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45">
      <c r="A30" s="226" t="s">
        <v>247</v>
      </c>
      <c r="B30" s="11" t="s">
        <v>248</v>
      </c>
      <c r="C30" s="11"/>
      <c r="D30" s="11"/>
      <c r="E30" s="11"/>
      <c r="F30" s="11"/>
      <c r="G30" s="11"/>
      <c r="H30" s="11"/>
      <c r="I30" s="11" t="s">
        <v>249</v>
      </c>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x14ac:dyDescent="0.4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45">
      <c r="A32" s="227" t="s">
        <v>250</v>
      </c>
      <c r="B32" s="11" t="s">
        <v>251</v>
      </c>
      <c r="C32" s="11"/>
      <c r="D32" s="11"/>
      <c r="E32" s="11"/>
      <c r="F32" s="11"/>
      <c r="G32" s="11"/>
      <c r="H32" s="11"/>
      <c r="I32" s="334">
        <f>+'(別紙1－1)年間活動計画'!F53</f>
        <v>249000</v>
      </c>
      <c r="J32" s="334"/>
      <c r="K32" s="334"/>
      <c r="L32" s="334"/>
      <c r="M32" s="11" t="s">
        <v>139</v>
      </c>
      <c r="N32" s="11"/>
      <c r="O32" s="11" t="s">
        <v>287</v>
      </c>
      <c r="P32" s="11"/>
      <c r="Q32" s="11"/>
      <c r="R32" s="11"/>
      <c r="S32" s="11"/>
      <c r="T32" s="11"/>
      <c r="U32" s="11"/>
      <c r="V32" s="11"/>
      <c r="W32" s="11"/>
      <c r="X32" s="11"/>
      <c r="Y32" s="11"/>
      <c r="Z32" s="11"/>
      <c r="AA32" s="135" t="str">
        <f>IF(TRIM(I32)="","交付決定額に未入力があります","")</f>
        <v/>
      </c>
      <c r="AB32" s="11"/>
      <c r="AC32" s="11"/>
      <c r="AD32" s="11"/>
      <c r="AE32" s="11"/>
      <c r="AF32" s="11"/>
      <c r="AG32" s="11"/>
    </row>
    <row r="33" spans="1:33" x14ac:dyDescent="0.45">
      <c r="A33" s="11"/>
      <c r="B33" s="11"/>
      <c r="C33" s="11" t="s">
        <v>286</v>
      </c>
      <c r="D33" s="11"/>
      <c r="E33" s="11"/>
      <c r="F33" s="11"/>
      <c r="G33" s="11"/>
      <c r="H33" s="11"/>
      <c r="I33" s="331">
        <f>+'(別紙1－1)年間活動計画'!F52</f>
        <v>100000</v>
      </c>
      <c r="J33" s="331"/>
      <c r="K33" s="331"/>
      <c r="L33" s="331"/>
      <c r="M33" s="11" t="s">
        <v>139</v>
      </c>
      <c r="N33" s="11"/>
      <c r="O33" s="11"/>
      <c r="P33" s="11"/>
      <c r="Q33" s="11"/>
      <c r="R33" s="11"/>
      <c r="S33" s="11"/>
      <c r="T33" s="11"/>
      <c r="U33" s="11"/>
      <c r="V33" s="11"/>
      <c r="W33" s="11"/>
      <c r="X33" s="11"/>
      <c r="Y33" s="11"/>
      <c r="Z33" s="11"/>
      <c r="AA33" s="135" t="str">
        <f>IF(TRIM(I33)="","うち、消耗品交付決定額に未入力があります","")</f>
        <v/>
      </c>
      <c r="AB33" s="11"/>
      <c r="AC33" s="11"/>
      <c r="AD33" s="11"/>
      <c r="AE33" s="11"/>
      <c r="AF33" s="11"/>
      <c r="AG33" s="11"/>
    </row>
    <row r="34" spans="1:33" x14ac:dyDescent="0.45">
      <c r="A34" s="11"/>
      <c r="B34" s="11"/>
      <c r="C34" s="11"/>
      <c r="D34" s="11"/>
      <c r="E34" s="11"/>
      <c r="F34" s="11"/>
      <c r="G34" s="11"/>
      <c r="H34" s="11"/>
      <c r="I34" s="11"/>
      <c r="J34" s="11"/>
      <c r="K34" s="11" t="s">
        <v>129</v>
      </c>
      <c r="L34" s="11"/>
      <c r="M34" s="11"/>
      <c r="N34" s="275"/>
      <c r="O34" s="275"/>
      <c r="P34" s="275"/>
      <c r="Q34" s="275"/>
      <c r="R34" s="275"/>
      <c r="S34" s="275"/>
      <c r="T34" s="275"/>
      <c r="U34" s="275"/>
      <c r="V34" s="275"/>
      <c r="W34" s="275"/>
      <c r="X34" s="11"/>
      <c r="Y34" s="11"/>
      <c r="Z34" s="11"/>
      <c r="AA34" s="11"/>
      <c r="AB34" s="11"/>
      <c r="AC34" s="11"/>
      <c r="AD34" s="11"/>
      <c r="AE34" s="11"/>
      <c r="AF34" s="11"/>
      <c r="AG34" s="11"/>
    </row>
    <row r="35" spans="1:33" x14ac:dyDescent="0.45">
      <c r="A35" s="227" t="s">
        <v>252</v>
      </c>
      <c r="B35" s="11" t="s">
        <v>288</v>
      </c>
      <c r="C35" s="11"/>
      <c r="D35" s="11"/>
      <c r="E35" s="11"/>
      <c r="F35" s="11"/>
      <c r="G35" s="11"/>
      <c r="H35" s="11"/>
      <c r="I35" s="11" t="s">
        <v>130</v>
      </c>
      <c r="J35" s="134">
        <v>8</v>
      </c>
      <c r="K35" s="11" t="s">
        <v>126</v>
      </c>
      <c r="L35" s="134">
        <v>9</v>
      </c>
      <c r="M35" s="11" t="s">
        <v>127</v>
      </c>
      <c r="N35" s="134">
        <v>1</v>
      </c>
      <c r="O35" s="11" t="s">
        <v>128</v>
      </c>
      <c r="P35" s="11"/>
      <c r="Q35" s="11"/>
      <c r="R35" s="11"/>
      <c r="S35" s="11"/>
      <c r="T35" s="11"/>
      <c r="U35" s="11"/>
      <c r="V35" s="11"/>
      <c r="W35" s="11"/>
      <c r="X35" s="11"/>
      <c r="Y35" s="11"/>
      <c r="Z35" s="11"/>
      <c r="AA35" s="135" t="str">
        <f>IF(OR(NOT(ISNUMBER(J35)),NOT(ISNUMBER(L35)),NOT(ISNUMBER(N35))),"日付に未入力があります","")</f>
        <v/>
      </c>
      <c r="AB35" s="135"/>
      <c r="AC35" s="135"/>
      <c r="AD35" s="135"/>
      <c r="AE35" s="135"/>
      <c r="AF35" s="135"/>
      <c r="AG35" s="135"/>
    </row>
    <row r="36" spans="1:33" x14ac:dyDescent="0.4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x14ac:dyDescent="0.45">
      <c r="A37" s="11"/>
      <c r="B37" s="11"/>
      <c r="C37" s="11"/>
      <c r="D37" s="11"/>
      <c r="E37" s="11"/>
      <c r="F37" s="11"/>
      <c r="G37" s="11"/>
      <c r="H37" s="11"/>
      <c r="I37" s="90" t="s">
        <v>120</v>
      </c>
      <c r="J37" s="90"/>
      <c r="K37" s="90"/>
      <c r="L37" s="90"/>
      <c r="M37" s="90"/>
      <c r="N37" s="90"/>
      <c r="O37" s="90"/>
      <c r="P37" s="90"/>
      <c r="Q37" s="90"/>
      <c r="R37" s="90"/>
      <c r="S37" s="90"/>
      <c r="T37" s="90"/>
      <c r="U37" s="90"/>
      <c r="V37" s="90"/>
      <c r="W37" s="90"/>
      <c r="X37" s="90"/>
      <c r="Y37" s="11"/>
      <c r="Z37" s="11"/>
      <c r="AA37" s="11"/>
      <c r="AB37" s="11"/>
      <c r="AC37" s="11"/>
      <c r="AD37" s="11"/>
      <c r="AE37" s="11"/>
      <c r="AF37" s="11"/>
      <c r="AG37" s="11"/>
    </row>
    <row r="38" spans="1:33" x14ac:dyDescent="0.45">
      <c r="A38" s="227" t="s">
        <v>253</v>
      </c>
      <c r="B38" s="11" t="s">
        <v>289</v>
      </c>
      <c r="C38" s="11"/>
      <c r="D38" s="11"/>
      <c r="E38" s="11"/>
      <c r="F38" s="11"/>
      <c r="G38" s="11"/>
      <c r="H38" s="11"/>
      <c r="I38" s="11" t="s">
        <v>130</v>
      </c>
      <c r="J38" s="134">
        <v>9</v>
      </c>
      <c r="K38" s="11" t="s">
        <v>126</v>
      </c>
      <c r="L38" s="134">
        <v>2</v>
      </c>
      <c r="M38" s="11" t="s">
        <v>127</v>
      </c>
      <c r="N38" s="134">
        <v>28</v>
      </c>
      <c r="O38" s="11" t="s">
        <v>128</v>
      </c>
      <c r="P38" s="11"/>
      <c r="Q38" s="11"/>
      <c r="R38" s="11"/>
      <c r="S38" s="11"/>
      <c r="T38" s="11"/>
      <c r="U38" s="11"/>
      <c r="V38" s="11"/>
      <c r="W38" s="11"/>
      <c r="X38" s="11"/>
      <c r="Y38" s="11"/>
      <c r="Z38" s="11"/>
      <c r="AA38" s="135" t="str">
        <f>IF(OR(NOT(ISNUMBER(J38)),NOT(ISNUMBER(L38)),NOT(ISNUMBER(N38))),"日付に未入力があります","")</f>
        <v/>
      </c>
      <c r="AB38" s="135"/>
      <c r="AC38" s="135"/>
      <c r="AD38" s="135"/>
      <c r="AE38" s="135"/>
      <c r="AF38" s="135"/>
      <c r="AG38" s="135"/>
    </row>
    <row r="39" spans="1:33" x14ac:dyDescent="0.4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row>
    <row r="40" spans="1:33" ht="39.6" customHeight="1" x14ac:dyDescent="0.45">
      <c r="A40" s="227">
        <v>7</v>
      </c>
      <c r="B40" s="11" t="s">
        <v>254</v>
      </c>
      <c r="C40" s="11"/>
      <c r="D40" s="11"/>
      <c r="E40" s="11"/>
      <c r="F40" s="11"/>
      <c r="G40" s="11"/>
      <c r="H40" s="11"/>
      <c r="I40" s="329" t="s">
        <v>186</v>
      </c>
      <c r="J40" s="329"/>
      <c r="K40" s="329"/>
      <c r="L40" s="329"/>
      <c r="M40" s="329"/>
      <c r="N40" s="329"/>
      <c r="O40" s="329"/>
      <c r="P40" s="329"/>
      <c r="Q40" s="329"/>
      <c r="R40" s="329"/>
      <c r="S40" s="329"/>
      <c r="T40" s="329"/>
      <c r="U40" s="329"/>
      <c r="V40" s="329"/>
      <c r="W40" s="329"/>
      <c r="X40" s="329"/>
      <c r="Y40" s="11"/>
      <c r="Z40" s="11"/>
      <c r="AA40" s="135" t="str">
        <f>IF(TRIM(I40)="","情報の公表の状況に未入力があります","")</f>
        <v/>
      </c>
      <c r="AB40" s="11"/>
      <c r="AC40" s="11"/>
      <c r="AD40" s="11"/>
      <c r="AE40" s="11"/>
      <c r="AF40" s="11"/>
      <c r="AG40" s="11"/>
    </row>
    <row r="41" spans="1:33" x14ac:dyDescent="0.45">
      <c r="A41" s="11"/>
      <c r="B41" s="11"/>
      <c r="C41" s="11"/>
      <c r="D41" s="11"/>
      <c r="E41" s="11"/>
      <c r="F41" s="11"/>
      <c r="G41" s="11"/>
      <c r="H41" s="11"/>
      <c r="I41" s="140"/>
      <c r="J41" s="90"/>
      <c r="K41" s="90"/>
      <c r="L41" s="90"/>
      <c r="M41" s="90"/>
      <c r="N41" s="90"/>
      <c r="O41" s="90"/>
      <c r="P41" s="90"/>
      <c r="Q41" s="90"/>
      <c r="R41" s="90"/>
      <c r="S41" s="90"/>
      <c r="T41" s="90"/>
      <c r="U41" s="90"/>
      <c r="V41" s="90"/>
      <c r="W41" s="90"/>
      <c r="X41" s="90"/>
      <c r="Y41" s="90"/>
      <c r="Z41" s="11"/>
      <c r="AA41" s="11"/>
      <c r="AB41" s="11"/>
      <c r="AC41" s="11"/>
      <c r="AD41" s="11"/>
      <c r="AE41" s="11"/>
      <c r="AF41" s="11"/>
      <c r="AG41" s="11"/>
    </row>
    <row r="42" spans="1:33" x14ac:dyDescent="0.45">
      <c r="A42" s="11" t="s">
        <v>255</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45">
      <c r="A43" s="227" t="s">
        <v>256</v>
      </c>
      <c r="B43" s="11" t="s">
        <v>257</v>
      </c>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x14ac:dyDescent="0.45">
      <c r="A44" s="227" t="s">
        <v>258</v>
      </c>
      <c r="B44" s="11" t="s">
        <v>259</v>
      </c>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x14ac:dyDescent="0.45">
      <c r="A45" s="227" t="s">
        <v>247</v>
      </c>
      <c r="B45" s="11" t="s">
        <v>260</v>
      </c>
      <c r="C45" s="11"/>
      <c r="D45" s="11"/>
      <c r="E45" s="11"/>
      <c r="F45" s="11"/>
      <c r="G45" s="11"/>
      <c r="H45" s="11"/>
      <c r="I45" s="11"/>
      <c r="J45" s="92"/>
      <c r="K45" s="92"/>
      <c r="L45" s="92"/>
      <c r="M45" s="92"/>
      <c r="N45" s="92"/>
      <c r="O45" s="92"/>
      <c r="P45" s="92"/>
      <c r="Q45" s="92"/>
      <c r="R45" s="92"/>
      <c r="S45" s="92"/>
      <c r="T45" s="92"/>
      <c r="U45" s="92"/>
      <c r="V45" s="92"/>
      <c r="W45" s="92"/>
      <c r="X45" s="92"/>
      <c r="Y45" s="11"/>
      <c r="Z45" s="11"/>
      <c r="AA45" s="11"/>
      <c r="AB45" s="11"/>
      <c r="AC45" s="11"/>
      <c r="AD45" s="11"/>
      <c r="AE45" s="11"/>
      <c r="AF45" s="11"/>
      <c r="AG45" s="11"/>
    </row>
    <row r="46" spans="1:33" ht="16.95" customHeight="1" x14ac:dyDescent="0.45">
      <c r="A46" s="227" t="s">
        <v>250</v>
      </c>
      <c r="B46" s="11" t="s">
        <v>261</v>
      </c>
      <c r="C46" s="11"/>
      <c r="D46" s="11"/>
      <c r="E46" s="11"/>
      <c r="F46" s="11"/>
      <c r="G46" s="11"/>
      <c r="H46" s="11"/>
      <c r="I46" s="11"/>
      <c r="J46" s="11"/>
      <c r="K46" s="92"/>
      <c r="L46" s="92"/>
      <c r="M46" s="92"/>
      <c r="N46" s="92"/>
      <c r="O46" s="92"/>
      <c r="P46" s="92"/>
      <c r="Q46" s="92"/>
      <c r="R46" s="92"/>
      <c r="S46" s="92"/>
      <c r="T46" s="92"/>
      <c r="U46" s="92"/>
      <c r="V46" s="92"/>
      <c r="W46" s="92"/>
      <c r="X46" s="92"/>
      <c r="Y46" s="11"/>
      <c r="Z46" s="11"/>
      <c r="AA46" s="11"/>
      <c r="AB46" s="11"/>
      <c r="AC46" s="11"/>
      <c r="AD46" s="11"/>
      <c r="AE46" s="11"/>
      <c r="AF46" s="11"/>
      <c r="AG46" s="11"/>
    </row>
    <row r="47" spans="1:33" x14ac:dyDescent="0.45">
      <c r="A47" s="11" t="s">
        <v>120</v>
      </c>
      <c r="B47" s="330" t="s">
        <v>262</v>
      </c>
      <c r="C47" s="330"/>
      <c r="D47" s="330"/>
      <c r="E47" s="330"/>
      <c r="F47" s="330"/>
      <c r="G47" s="330"/>
      <c r="H47" s="330"/>
      <c r="I47" s="330"/>
      <c r="J47" s="330"/>
      <c r="K47" s="330"/>
      <c r="L47" s="330"/>
      <c r="M47" s="330"/>
      <c r="N47" s="330"/>
      <c r="O47" s="330"/>
      <c r="P47" s="330"/>
      <c r="Q47" s="330"/>
      <c r="R47" s="330"/>
      <c r="S47" s="330"/>
      <c r="T47" s="330"/>
      <c r="U47" s="330"/>
      <c r="V47" s="330"/>
      <c r="W47" s="330"/>
      <c r="X47" s="330"/>
      <c r="Y47" s="11"/>
      <c r="Z47" s="11"/>
      <c r="AA47" s="11"/>
      <c r="AB47" s="11"/>
      <c r="AC47" s="11"/>
      <c r="AD47" s="11"/>
      <c r="AE47" s="11"/>
      <c r="AF47" s="11"/>
      <c r="AG47" s="11"/>
    </row>
    <row r="48" spans="1:33" x14ac:dyDescent="0.4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x14ac:dyDescent="0.4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x14ac:dyDescent="0.4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sheetData>
  <sheetProtection sheet="1" objects="1" scenarios="1"/>
  <mergeCells count="14">
    <mergeCell ref="H2:R4"/>
    <mergeCell ref="I40:X40"/>
    <mergeCell ref="B47:X47"/>
    <mergeCell ref="I33:L33"/>
    <mergeCell ref="H13:R13"/>
    <mergeCell ref="A16:V16"/>
    <mergeCell ref="A19:V19"/>
    <mergeCell ref="I32:L32"/>
    <mergeCell ref="R10:Z10"/>
    <mergeCell ref="R6:Z6"/>
    <mergeCell ref="P7:Q7"/>
    <mergeCell ref="R7:Z7"/>
    <mergeCell ref="R8:Z8"/>
    <mergeCell ref="R9:Z9"/>
  </mergeCells>
  <phoneticPr fontId="1"/>
  <pageMargins left="0.7" right="0.7" top="0.75" bottom="0.7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88366-F3F0-47A7-AA6C-7B95F2C17370}">
  <sheetPr>
    <tabColor theme="7" tint="0.79998168889431442"/>
    <pageSetUpPr fitToPage="1"/>
  </sheetPr>
  <dimension ref="A1:AK31"/>
  <sheetViews>
    <sheetView topLeftCell="A7" zoomScaleNormal="100" workbookViewId="0">
      <selection activeCell="S12" sqref="S12"/>
    </sheetView>
  </sheetViews>
  <sheetFormatPr defaultRowHeight="18" x14ac:dyDescent="0.45"/>
  <cols>
    <col min="1" max="18" width="4" customWidth="1"/>
    <col min="19" max="19" width="4.59765625" customWidth="1"/>
    <col min="20" max="22" width="4" customWidth="1"/>
    <col min="23" max="23" width="5.09765625" customWidth="1"/>
    <col min="24" max="25" width="4" customWidth="1"/>
    <col min="26" max="26" width="5" customWidth="1"/>
    <col min="27" max="51" width="4" customWidth="1"/>
  </cols>
  <sheetData>
    <row r="1" spans="1:37" x14ac:dyDescent="0.45">
      <c r="A1" s="228"/>
      <c r="B1" s="11"/>
      <c r="C1" s="11"/>
      <c r="D1" s="11"/>
      <c r="E1" s="11"/>
      <c r="F1" s="11"/>
      <c r="G1" s="11"/>
      <c r="H1" s="11"/>
      <c r="I1" s="11"/>
      <c r="J1" s="11"/>
      <c r="K1" s="11"/>
      <c r="L1" s="11" t="s">
        <v>129</v>
      </c>
      <c r="M1" s="11"/>
      <c r="N1" s="11"/>
      <c r="O1" s="11"/>
      <c r="P1" s="11"/>
      <c r="Q1" s="11"/>
      <c r="R1" s="11"/>
      <c r="S1" s="11"/>
      <c r="T1" s="11"/>
      <c r="U1" s="11"/>
      <c r="V1" s="11"/>
      <c r="W1" s="11"/>
      <c r="X1" s="11"/>
      <c r="Y1" s="11"/>
      <c r="Z1" s="11"/>
      <c r="AA1" s="11"/>
      <c r="AB1" s="11"/>
      <c r="AC1" s="11"/>
      <c r="AD1" s="11"/>
      <c r="AE1" s="11"/>
      <c r="AF1" s="11"/>
      <c r="AG1" s="11"/>
    </row>
    <row r="2" spans="1:37" x14ac:dyDescent="0.45">
      <c r="A2" s="229" t="s">
        <v>263</v>
      </c>
      <c r="B2" s="90"/>
      <c r="C2" s="90"/>
      <c r="D2" s="90"/>
      <c r="E2" s="90"/>
      <c r="F2" s="90"/>
      <c r="G2" s="90"/>
      <c r="H2" s="90"/>
      <c r="I2" s="11"/>
      <c r="J2" s="11"/>
      <c r="K2" s="11"/>
      <c r="L2" s="11"/>
      <c r="S2" s="90" t="s">
        <v>104</v>
      </c>
      <c r="T2" s="272">
        <f>+申請書!T2</f>
        <v>8</v>
      </c>
      <c r="U2" s="90" t="s">
        <v>126</v>
      </c>
      <c r="V2" s="272">
        <f>+申請書!V2</f>
        <v>9</v>
      </c>
      <c r="W2" s="90" t="s">
        <v>127</v>
      </c>
      <c r="X2" s="272">
        <f>+申請書!X2</f>
        <v>28</v>
      </c>
      <c r="Y2" s="90" t="s">
        <v>128</v>
      </c>
      <c r="AA2" s="135" t="str">
        <f>IF(OR(NOT(ISNUMBER(T2)),NOT(ISNUMBER(V2)),NOT(ISNUMBER(X2))),"日付に未入力があります","")</f>
        <v/>
      </c>
      <c r="AB2" s="135"/>
      <c r="AC2" s="135"/>
      <c r="AD2" s="135"/>
      <c r="AE2" s="135"/>
      <c r="AF2" s="135"/>
      <c r="AG2" s="11"/>
    </row>
    <row r="3" spans="1:37" x14ac:dyDescent="0.45">
      <c r="A3" s="11"/>
      <c r="B3" s="11"/>
      <c r="C3" s="11"/>
      <c r="D3" s="11"/>
      <c r="E3" s="11"/>
      <c r="F3" s="11"/>
      <c r="G3" s="11"/>
      <c r="H3" s="11"/>
      <c r="I3" s="11"/>
      <c r="J3" s="11"/>
      <c r="K3" s="11"/>
      <c r="L3" s="11"/>
      <c r="N3" s="11"/>
      <c r="O3" s="11"/>
      <c r="P3" s="11"/>
      <c r="Q3" s="11"/>
      <c r="R3" s="11"/>
      <c r="S3" s="11"/>
      <c r="T3" s="11"/>
      <c r="U3" s="11"/>
      <c r="V3" s="11"/>
      <c r="W3" s="11"/>
      <c r="X3" s="11"/>
      <c r="Y3" s="11"/>
      <c r="AA3" s="11"/>
      <c r="AB3" s="11" t="s">
        <v>129</v>
      </c>
      <c r="AC3" s="11"/>
      <c r="AD3" s="11"/>
      <c r="AE3" s="11"/>
      <c r="AF3" s="11"/>
      <c r="AG3" s="11"/>
    </row>
    <row r="4" spans="1:37" x14ac:dyDescent="0.45">
      <c r="A4" s="11" t="s">
        <v>105</v>
      </c>
      <c r="B4" s="11"/>
      <c r="C4" s="11"/>
      <c r="D4" s="11"/>
      <c r="E4" s="11"/>
      <c r="F4" s="11"/>
      <c r="G4" s="11"/>
      <c r="H4" s="11"/>
      <c r="I4" s="11"/>
      <c r="J4" s="11"/>
      <c r="K4" s="11"/>
      <c r="L4" s="11"/>
      <c r="N4" s="11"/>
      <c r="O4" s="11"/>
      <c r="P4" s="11"/>
      <c r="Q4" s="11"/>
      <c r="R4" s="11"/>
      <c r="S4" s="11"/>
      <c r="T4" s="11"/>
      <c r="U4" s="11"/>
      <c r="V4" s="11"/>
      <c r="W4" s="11"/>
      <c r="X4" s="11"/>
      <c r="Y4" s="11"/>
      <c r="AA4" s="11"/>
      <c r="AB4" s="11"/>
      <c r="AC4" s="11"/>
      <c r="AD4" s="11"/>
      <c r="AE4" s="11"/>
      <c r="AF4" s="11"/>
      <c r="AG4" s="11"/>
    </row>
    <row r="5" spans="1:37" x14ac:dyDescent="0.45">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row>
    <row r="6" spans="1:37" x14ac:dyDescent="0.45">
      <c r="A6" s="11"/>
      <c r="B6" s="11"/>
      <c r="C6" s="11"/>
      <c r="D6" s="11"/>
      <c r="E6" s="11"/>
      <c r="F6" s="11"/>
      <c r="G6" s="11"/>
      <c r="H6" s="11"/>
      <c r="I6" s="11"/>
      <c r="J6" s="11"/>
      <c r="K6" s="11"/>
      <c r="L6" s="11"/>
      <c r="N6" s="11" t="s">
        <v>106</v>
      </c>
      <c r="O6" s="11"/>
      <c r="P6" s="11"/>
      <c r="Q6" s="11"/>
      <c r="R6" s="346" t="str">
        <f>+申請書!R6</f>
        <v>951-8554</v>
      </c>
      <c r="S6" s="346"/>
      <c r="T6" s="346"/>
      <c r="U6" s="346"/>
      <c r="V6" s="346"/>
      <c r="W6" s="346"/>
      <c r="X6" s="346"/>
      <c r="Y6" s="346"/>
      <c r="Z6" s="346"/>
      <c r="AA6" s="135" t="str">
        <f>IF(TRIM(R6)="","郵便番号に未入力があります","")</f>
        <v/>
      </c>
      <c r="AB6" s="11"/>
      <c r="AC6" s="11"/>
      <c r="AD6" s="11"/>
      <c r="AE6" s="11"/>
      <c r="AF6" s="11"/>
      <c r="AG6" s="11"/>
    </row>
    <row r="7" spans="1:37" x14ac:dyDescent="0.45">
      <c r="A7" s="11"/>
      <c r="B7" s="11"/>
      <c r="C7" s="11"/>
      <c r="D7" s="11"/>
      <c r="E7" s="11"/>
      <c r="F7" s="11"/>
      <c r="G7" s="11"/>
      <c r="H7" s="11"/>
      <c r="I7" s="11"/>
      <c r="J7" s="11"/>
      <c r="K7" s="11"/>
      <c r="L7" s="11"/>
      <c r="N7" s="11"/>
      <c r="O7" s="11"/>
      <c r="P7" s="347" t="s">
        <v>238</v>
      </c>
      <c r="Q7" s="347"/>
      <c r="R7" s="346" t="str">
        <f>+申請書!R7</f>
        <v>中央区古町通7番町1010番地</v>
      </c>
      <c r="S7" s="346"/>
      <c r="T7" s="346"/>
      <c r="U7" s="346"/>
      <c r="V7" s="346"/>
      <c r="W7" s="346"/>
      <c r="X7" s="346"/>
      <c r="Y7" s="346"/>
      <c r="Z7" s="346"/>
      <c r="AA7" s="135" t="str">
        <f>IF(TRIM(R7)="","住所に未入力があります","")</f>
        <v/>
      </c>
      <c r="AB7" s="11"/>
      <c r="AC7" s="11"/>
      <c r="AD7" s="11"/>
      <c r="AE7" s="11"/>
      <c r="AF7" s="11"/>
      <c r="AG7" s="11"/>
    </row>
    <row r="8" spans="1:37" ht="29.4" customHeight="1" x14ac:dyDescent="0.45">
      <c r="A8" s="11"/>
      <c r="B8" s="11"/>
      <c r="C8" s="11"/>
      <c r="D8" s="11"/>
      <c r="E8" s="11"/>
      <c r="F8" s="11"/>
      <c r="G8" s="11"/>
      <c r="H8" s="11"/>
      <c r="I8" s="11"/>
      <c r="J8" s="11"/>
      <c r="K8" s="11"/>
      <c r="L8" s="11"/>
      <c r="N8" s="11" t="s">
        <v>107</v>
      </c>
      <c r="O8" s="11"/>
      <c r="P8" s="11"/>
      <c r="Q8" s="11"/>
      <c r="R8" s="346" t="str">
        <f>+申請書!R8</f>
        <v>新潟クラブ</v>
      </c>
      <c r="S8" s="346"/>
      <c r="T8" s="346"/>
      <c r="U8" s="346"/>
      <c r="V8" s="346"/>
      <c r="W8" s="346"/>
      <c r="X8" s="346"/>
      <c r="Y8" s="346"/>
      <c r="Z8" s="346"/>
      <c r="AA8" s="135" t="str">
        <f>IF(TRIM(R8)="","団体名に未入力があります","")</f>
        <v/>
      </c>
      <c r="AB8" s="11"/>
      <c r="AC8" s="11"/>
      <c r="AD8" s="139"/>
      <c r="AE8" s="139"/>
      <c r="AF8" s="139"/>
      <c r="AG8" s="139"/>
      <c r="AH8" s="297"/>
      <c r="AI8" s="298"/>
      <c r="AJ8" s="297"/>
      <c r="AK8" s="297"/>
    </row>
    <row r="9" spans="1:37" ht="18.600000000000001" thickBot="1" x14ac:dyDescent="0.5">
      <c r="A9" s="11"/>
      <c r="B9" s="11"/>
      <c r="C9" s="11"/>
      <c r="D9" s="11"/>
      <c r="E9" s="11"/>
      <c r="F9" s="11"/>
      <c r="G9" s="11"/>
      <c r="H9" s="11"/>
      <c r="I9" s="11"/>
      <c r="J9" s="11"/>
      <c r="K9" s="11"/>
      <c r="L9" s="11"/>
      <c r="N9" s="11" t="s">
        <v>108</v>
      </c>
      <c r="O9" s="11"/>
      <c r="P9" s="11"/>
      <c r="Q9" s="11"/>
      <c r="R9" s="346" t="str">
        <f>+申請書!R9</f>
        <v>新潟　太郎</v>
      </c>
      <c r="S9" s="346"/>
      <c r="T9" s="346"/>
      <c r="U9" s="346"/>
      <c r="V9" s="346"/>
      <c r="W9" s="346"/>
      <c r="X9" s="346"/>
      <c r="Y9" s="346"/>
      <c r="Z9" s="346"/>
      <c r="AA9" s="135" t="str">
        <f>IF(TRIM(R9)="","代表者氏名に未入力があります","")</f>
        <v/>
      </c>
      <c r="AB9" s="11"/>
      <c r="AC9" s="11"/>
      <c r="AD9" s="139"/>
      <c r="AE9" s="139"/>
      <c r="AF9" s="139"/>
      <c r="AG9" s="139"/>
      <c r="AH9" s="297"/>
      <c r="AI9" s="297"/>
      <c r="AJ9" s="297"/>
      <c r="AK9" s="297"/>
    </row>
    <row r="10" spans="1:37" ht="18" customHeight="1" x14ac:dyDescent="0.45">
      <c r="A10" s="11"/>
      <c r="B10" s="11"/>
      <c r="C10" s="11"/>
      <c r="D10" s="11"/>
      <c r="E10" s="11"/>
      <c r="F10" s="11"/>
      <c r="G10" s="11"/>
      <c r="H10" s="11"/>
      <c r="I10" s="11"/>
      <c r="J10" s="11"/>
      <c r="K10" s="11"/>
      <c r="L10" s="11"/>
      <c r="N10" s="11" t="s">
        <v>109</v>
      </c>
      <c r="O10" s="11"/>
      <c r="P10" s="11"/>
      <c r="Q10" s="11"/>
      <c r="R10" s="346" t="str">
        <f>+申請書!R10</f>
        <v>090-1111-××××</v>
      </c>
      <c r="S10" s="346"/>
      <c r="T10" s="346"/>
      <c r="U10" s="346"/>
      <c r="V10" s="346"/>
      <c r="W10" s="346"/>
      <c r="X10" s="346"/>
      <c r="Y10" s="346"/>
      <c r="Z10" s="346"/>
      <c r="AA10" s="135" t="str">
        <f>IF(TRIM(R10)="","代表者電話番号に未入力があります","")</f>
        <v/>
      </c>
      <c r="AB10" s="11"/>
      <c r="AC10" s="338" t="s">
        <v>366</v>
      </c>
      <c r="AD10" s="339"/>
      <c r="AE10" s="339"/>
      <c r="AF10" s="339"/>
      <c r="AG10" s="339"/>
      <c r="AH10" s="339"/>
      <c r="AI10" s="340"/>
      <c r="AJ10" s="297"/>
      <c r="AK10" s="297"/>
    </row>
    <row r="11" spans="1:37" ht="35.4" customHeight="1" thickBot="1" x14ac:dyDescent="0.5">
      <c r="A11" s="11"/>
      <c r="B11" s="11"/>
      <c r="C11" s="11"/>
      <c r="D11" s="11"/>
      <c r="E11" s="11"/>
      <c r="F11" s="11"/>
      <c r="G11" s="11"/>
      <c r="H11" s="11"/>
      <c r="I11" s="11"/>
      <c r="J11" s="11"/>
      <c r="K11" s="11"/>
      <c r="L11" s="11"/>
      <c r="M11" s="11"/>
      <c r="N11" s="11"/>
      <c r="O11" s="11"/>
      <c r="P11" s="11" t="s">
        <v>129</v>
      </c>
      <c r="Q11" s="11"/>
      <c r="R11" s="11"/>
      <c r="S11" s="11"/>
      <c r="T11" s="11"/>
      <c r="U11" s="11"/>
      <c r="V11" s="11"/>
      <c r="W11" s="11"/>
      <c r="X11" s="11"/>
      <c r="Y11" s="11"/>
      <c r="Z11" s="11"/>
      <c r="AA11" s="11"/>
      <c r="AB11" s="11"/>
      <c r="AC11" s="341"/>
      <c r="AD11" s="342"/>
      <c r="AE11" s="342"/>
      <c r="AF11" s="342"/>
      <c r="AG11" s="342"/>
      <c r="AH11" s="342"/>
      <c r="AI11" s="343"/>
    </row>
    <row r="12" spans="1:37" x14ac:dyDescent="0.45">
      <c r="A12" s="11"/>
      <c r="B12" s="11"/>
      <c r="C12" s="11"/>
      <c r="D12" s="11"/>
      <c r="E12" s="11"/>
      <c r="G12" s="11"/>
      <c r="H12" s="91" t="s">
        <v>283</v>
      </c>
      <c r="I12" s="91"/>
      <c r="J12" s="91"/>
      <c r="K12" s="91"/>
      <c r="L12" s="91"/>
      <c r="M12" s="91"/>
      <c r="N12" s="91"/>
      <c r="O12" s="91"/>
      <c r="P12" s="91"/>
      <c r="Q12" s="91"/>
      <c r="R12" s="11"/>
      <c r="S12" s="11"/>
      <c r="T12" s="11"/>
      <c r="U12" s="11"/>
      <c r="V12" s="11"/>
      <c r="W12" s="11"/>
      <c r="X12" s="11"/>
      <c r="Y12" s="11"/>
      <c r="Z12" s="11"/>
      <c r="AA12" s="11"/>
      <c r="AB12" s="11"/>
      <c r="AC12" s="11"/>
      <c r="AD12" s="11"/>
      <c r="AE12" s="11"/>
      <c r="AF12" s="11"/>
      <c r="AG12" s="11"/>
    </row>
    <row r="13" spans="1:37" x14ac:dyDescent="0.45">
      <c r="A13" s="11"/>
      <c r="B13" s="11"/>
      <c r="C13" s="11"/>
      <c r="D13" s="11"/>
      <c r="E13" s="11"/>
      <c r="G13" s="11"/>
      <c r="H13" s="332" t="s">
        <v>284</v>
      </c>
      <c r="I13" s="332"/>
      <c r="J13" s="332"/>
      <c r="K13" s="332"/>
      <c r="L13" s="332"/>
      <c r="M13" s="332"/>
      <c r="N13" s="332"/>
      <c r="O13" s="332"/>
      <c r="P13" s="332"/>
      <c r="Q13" s="332"/>
      <c r="R13" s="332"/>
      <c r="S13" s="332"/>
      <c r="T13" s="11"/>
      <c r="U13" s="11"/>
      <c r="V13" s="11"/>
      <c r="W13" s="11"/>
      <c r="X13" s="11"/>
      <c r="Y13" s="11"/>
      <c r="Z13" s="11"/>
      <c r="AA13" s="11"/>
      <c r="AB13" s="11"/>
      <c r="AC13" s="11"/>
      <c r="AD13" s="11"/>
      <c r="AE13" s="11"/>
      <c r="AF13" s="11"/>
      <c r="AG13" s="11"/>
    </row>
    <row r="14" spans="1:37" x14ac:dyDescent="0.4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7" x14ac:dyDescent="0.4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7" x14ac:dyDescent="0.4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x14ac:dyDescent="0.45">
      <c r="A17" s="344" t="s">
        <v>130</v>
      </c>
      <c r="B17" s="344"/>
      <c r="C17" s="272">
        <f>+T2</f>
        <v>8</v>
      </c>
      <c r="D17" s="90" t="s">
        <v>126</v>
      </c>
      <c r="E17" s="272">
        <f>+V2</f>
        <v>9</v>
      </c>
      <c r="F17" s="90" t="s">
        <v>127</v>
      </c>
      <c r="G17" s="272">
        <f>+X2</f>
        <v>28</v>
      </c>
      <c r="H17" s="90" t="s">
        <v>370</v>
      </c>
      <c r="I17" s="90"/>
      <c r="J17" s="11"/>
      <c r="K17" s="11"/>
      <c r="L17" s="11"/>
      <c r="M17" s="11"/>
      <c r="N17" s="11"/>
      <c r="O17" s="11"/>
      <c r="P17" s="11"/>
      <c r="Q17" s="11"/>
      <c r="R17" s="11"/>
      <c r="S17" s="11"/>
      <c r="T17" s="11"/>
      <c r="U17" s="11"/>
      <c r="V17" s="11"/>
      <c r="W17" s="11"/>
      <c r="X17" s="11"/>
      <c r="Y17" s="11"/>
      <c r="Z17" s="11"/>
      <c r="AA17" s="135" t="str">
        <f>IF(OR(NOT(ISNUMBER(C17)),NOT(ISNUMBER(E17)),NOT(ISNUMBER(G17))),"日付に未入力があります","")</f>
        <v/>
      </c>
      <c r="AC17" s="11"/>
      <c r="AD17" s="11"/>
      <c r="AE17" s="11"/>
      <c r="AF17" s="11"/>
      <c r="AG17" s="11"/>
    </row>
    <row r="18" spans="1:33" x14ac:dyDescent="0.45">
      <c r="A18" s="11" t="s">
        <v>371</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x14ac:dyDescent="0.4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x14ac:dyDescent="0.45">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x14ac:dyDescent="0.4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x14ac:dyDescent="0.4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45">
      <c r="A23" s="11" t="s">
        <v>264</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4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x14ac:dyDescent="0.4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45">
      <c r="A26" s="11" t="s">
        <v>265</v>
      </c>
      <c r="B26" s="11"/>
      <c r="C26" s="11"/>
      <c r="D26" s="11"/>
      <c r="E26" s="11"/>
      <c r="F26" s="11"/>
      <c r="G26" s="11"/>
      <c r="H26" s="11"/>
      <c r="I26" s="334">
        <f>+申請書!I32</f>
        <v>249000</v>
      </c>
      <c r="J26" s="334"/>
      <c r="K26" s="334"/>
      <c r="L26" s="334"/>
      <c r="M26" s="11" t="s">
        <v>139</v>
      </c>
      <c r="N26" s="11"/>
      <c r="O26" s="137" t="s">
        <v>120</v>
      </c>
      <c r="P26" s="11"/>
      <c r="Q26" s="11"/>
      <c r="R26" s="11"/>
      <c r="S26" s="11"/>
      <c r="T26" s="11"/>
      <c r="U26" s="11"/>
      <c r="V26" s="11"/>
      <c r="W26" s="11"/>
      <c r="X26" s="11"/>
      <c r="Y26" s="11"/>
      <c r="Z26" s="11"/>
      <c r="AA26" s="135" t="str">
        <f>IF(TRIM(I26)="","交付決定額に未入力があります","")</f>
        <v/>
      </c>
      <c r="AB26" s="11"/>
      <c r="AC26" s="11"/>
      <c r="AD26" s="11"/>
      <c r="AE26" s="11"/>
      <c r="AF26" s="11"/>
      <c r="AG26" s="11"/>
    </row>
    <row r="27" spans="1:33" x14ac:dyDescent="0.45">
      <c r="A27" s="11"/>
      <c r="B27" s="11"/>
      <c r="C27" s="11"/>
      <c r="D27" s="11"/>
      <c r="E27" s="11"/>
      <c r="F27" s="11"/>
      <c r="G27" s="90"/>
      <c r="H27" s="90"/>
      <c r="I27" s="230"/>
      <c r="J27" s="230"/>
      <c r="K27" s="230"/>
      <c r="L27" s="230"/>
      <c r="M27" s="90"/>
      <c r="N27" s="90"/>
      <c r="O27" s="231"/>
      <c r="P27" s="90"/>
      <c r="Q27" s="11"/>
      <c r="R27" s="11"/>
      <c r="S27" s="11"/>
      <c r="T27" s="11"/>
      <c r="U27" s="11"/>
      <c r="V27" s="11"/>
      <c r="W27" s="11"/>
      <c r="X27" s="11"/>
      <c r="Y27" s="11"/>
      <c r="Z27" s="11"/>
      <c r="AA27" s="135"/>
      <c r="AB27" s="11"/>
      <c r="AC27" s="11"/>
      <c r="AD27" s="11"/>
      <c r="AE27" s="11"/>
      <c r="AF27" s="11"/>
      <c r="AG27" s="11"/>
    </row>
    <row r="28" spans="1:33" x14ac:dyDescent="0.4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ht="39.6" customHeight="1" x14ac:dyDescent="0.45">
      <c r="A29" s="11" t="s">
        <v>266</v>
      </c>
      <c r="B29" s="11"/>
      <c r="C29" s="11"/>
      <c r="D29" s="11"/>
      <c r="E29" s="11"/>
      <c r="F29" s="11"/>
      <c r="G29" s="11"/>
      <c r="H29" s="11"/>
      <c r="I29" s="345" t="s">
        <v>267</v>
      </c>
      <c r="J29" s="345"/>
      <c r="K29" s="345"/>
      <c r="L29" s="345"/>
      <c r="M29" s="345"/>
      <c r="N29" s="345"/>
      <c r="O29" s="345"/>
      <c r="P29" s="345"/>
      <c r="Q29" s="345"/>
      <c r="R29" s="345"/>
      <c r="S29" s="345"/>
      <c r="T29" s="345"/>
      <c r="U29" s="345"/>
      <c r="V29" s="345"/>
      <c r="W29" s="345"/>
      <c r="X29" s="345"/>
      <c r="Y29" s="11"/>
      <c r="Z29" s="11"/>
      <c r="AA29" s="135" t="str">
        <f>IF(TRIM(I29)="","情報の公表の状況に未入力があります","")</f>
        <v/>
      </c>
      <c r="AB29" s="11"/>
      <c r="AC29" s="11"/>
      <c r="AD29" s="11"/>
      <c r="AE29" s="11"/>
      <c r="AF29" s="11"/>
      <c r="AG29" s="11"/>
    </row>
    <row r="30" spans="1:33" x14ac:dyDescent="0.45">
      <c r="A30" s="11"/>
      <c r="B30" s="11"/>
      <c r="C30" s="11"/>
      <c r="D30" s="11"/>
      <c r="E30" s="11"/>
      <c r="F30" s="11"/>
      <c r="G30" s="11"/>
      <c r="H30" s="11"/>
      <c r="I30" s="140"/>
      <c r="J30" s="90"/>
      <c r="K30" s="90"/>
      <c r="L30" s="90"/>
      <c r="M30" s="90"/>
      <c r="N30" s="90"/>
      <c r="O30" s="90"/>
      <c r="P30" s="90"/>
      <c r="Q30" s="90"/>
      <c r="R30" s="90"/>
      <c r="S30" s="90"/>
      <c r="T30" s="90"/>
      <c r="U30" s="90"/>
      <c r="V30" s="90"/>
      <c r="W30" s="90"/>
      <c r="X30" s="90"/>
      <c r="Y30" s="90"/>
      <c r="Z30" s="11"/>
      <c r="AA30" s="11"/>
      <c r="AB30" s="11"/>
      <c r="AC30" s="11"/>
      <c r="AD30" s="11"/>
      <c r="AE30" s="11"/>
      <c r="AF30" s="11"/>
      <c r="AG30" s="11"/>
    </row>
    <row r="31" spans="1:33" x14ac:dyDescent="0.4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row>
  </sheetData>
  <sheetProtection sheet="1" objects="1" scenarios="1"/>
  <mergeCells count="11">
    <mergeCell ref="R6:Z6"/>
    <mergeCell ref="P7:Q7"/>
    <mergeCell ref="R7:Z7"/>
    <mergeCell ref="R8:Z8"/>
    <mergeCell ref="R9:Z9"/>
    <mergeCell ref="AC10:AI11"/>
    <mergeCell ref="A17:B17"/>
    <mergeCell ref="I26:L26"/>
    <mergeCell ref="I29:X29"/>
    <mergeCell ref="H13:S13"/>
    <mergeCell ref="R10:Z10"/>
  </mergeCells>
  <phoneticPr fontId="1"/>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4C5C9-DECA-4D55-9478-25ACD59140EF}">
  <sheetPr>
    <tabColor theme="7" tint="0.79998168889431442"/>
  </sheetPr>
  <dimension ref="B1:AF100"/>
  <sheetViews>
    <sheetView tabSelected="1" view="pageBreakPreview" topLeftCell="A6" zoomScaleNormal="70" zoomScaleSheetLayoutView="100" workbookViewId="0">
      <selection activeCell="AH15" sqref="AH15"/>
    </sheetView>
  </sheetViews>
  <sheetFormatPr defaultRowHeight="18" x14ac:dyDescent="0.45"/>
  <cols>
    <col min="1" max="1" width="0.69921875" customWidth="1"/>
    <col min="2" max="2" width="18.19921875" customWidth="1"/>
    <col min="3" max="3" width="9.19921875" bestFit="1" customWidth="1"/>
    <col min="4" max="4" width="9.19921875" customWidth="1"/>
    <col min="5" max="5" width="9.59765625" customWidth="1"/>
    <col min="6" max="6" width="9.69921875" customWidth="1"/>
    <col min="7" max="14" width="8.69921875" customWidth="1"/>
    <col min="15" max="15" width="15.69921875" customWidth="1"/>
    <col min="16" max="16" width="13.8984375" customWidth="1"/>
    <col min="17" max="31" width="8.59765625" hidden="1" customWidth="1"/>
    <col min="32" max="32" width="8.796875" hidden="1" customWidth="1"/>
  </cols>
  <sheetData>
    <row r="1" spans="2:22" ht="19.2" customHeight="1" thickBot="1" x14ac:dyDescent="0.5"/>
    <row r="2" spans="2:22" ht="29.4" thickBot="1" x14ac:dyDescent="0.5">
      <c r="B2" s="391" t="s">
        <v>306</v>
      </c>
      <c r="C2" s="391"/>
      <c r="D2" s="391"/>
      <c r="E2" s="391"/>
      <c r="F2" s="391"/>
      <c r="G2" s="391"/>
      <c r="H2" s="391"/>
      <c r="I2" s="391"/>
      <c r="J2" s="391"/>
      <c r="K2" s="391"/>
      <c r="L2" s="392"/>
      <c r="M2" s="393" t="s">
        <v>31</v>
      </c>
      <c r="N2" s="394"/>
      <c r="O2" s="141" t="s">
        <v>8</v>
      </c>
    </row>
    <row r="3" spans="2:22" ht="26.1" customHeight="1" thickBot="1" x14ac:dyDescent="0.5">
      <c r="B3" s="1" t="s">
        <v>33</v>
      </c>
      <c r="O3" s="145" t="s">
        <v>120</v>
      </c>
    </row>
    <row r="4" spans="2:22" ht="50.1" customHeight="1" thickBot="1" x14ac:dyDescent="0.5">
      <c r="B4" s="395" t="s">
        <v>268</v>
      </c>
      <c r="C4" s="396"/>
      <c r="D4" s="397" t="str">
        <f>IF(TRIM(SUBSTITUTE(申請書!R8,"　",""))="","申請書のシートに団体名を入力してください",申請書!R8)</f>
        <v>新潟クラブ</v>
      </c>
      <c r="E4" s="398"/>
      <c r="F4" s="398"/>
      <c r="G4" s="398"/>
      <c r="H4" s="398"/>
      <c r="I4" s="398"/>
      <c r="J4" s="398"/>
      <c r="K4" s="398"/>
      <c r="L4" s="398"/>
      <c r="M4" s="398"/>
      <c r="N4" s="399"/>
      <c r="O4" s="145" t="str">
        <f>IF(SUMPRODUCT(--(LEN(TRIM(SUBSTITUTE(D4,"　","")))=0))&gt;0,"未入力があります","")</f>
        <v/>
      </c>
    </row>
    <row r="5" spans="2:22" ht="50.1" customHeight="1" thickBot="1" x14ac:dyDescent="0.5">
      <c r="B5" s="395" t="s">
        <v>81</v>
      </c>
      <c r="C5" s="396"/>
      <c r="D5" s="400" t="s">
        <v>269</v>
      </c>
      <c r="E5" s="401"/>
      <c r="F5" s="401"/>
      <c r="G5" s="401"/>
      <c r="H5" s="401"/>
      <c r="I5" s="401"/>
      <c r="J5" s="401"/>
      <c r="K5" s="401"/>
      <c r="L5" s="401"/>
      <c r="M5" s="401"/>
      <c r="N5" s="402"/>
      <c r="O5" s="145" t="str">
        <f>IF(SUMPRODUCT(--(LEN(TRIM(SUBSTITUTE(D5,"　","")))=0))&gt;0,"未入力があります","")</f>
        <v/>
      </c>
    </row>
    <row r="6" spans="2:22" ht="49.2" customHeight="1" thickBot="1" x14ac:dyDescent="0.5">
      <c r="B6" s="382" t="s">
        <v>1</v>
      </c>
      <c r="C6" s="383"/>
      <c r="D6" s="384" t="s">
        <v>188</v>
      </c>
      <c r="E6" s="385"/>
      <c r="F6" s="385"/>
      <c r="G6" s="385"/>
      <c r="H6" s="385"/>
      <c r="I6" s="385"/>
      <c r="J6" s="385"/>
      <c r="K6" s="385"/>
      <c r="L6" s="385"/>
      <c r="M6" s="385"/>
      <c r="N6" s="386"/>
      <c r="O6" s="145" t="str">
        <f>IF(SUMPRODUCT(--(LEN(TRIM(SUBSTITUTE(D6,"　","")))=0))&gt;0,"未入力があります","")</f>
        <v/>
      </c>
    </row>
    <row r="7" spans="2:22" ht="41.7" customHeight="1" thickBot="1" x14ac:dyDescent="0.5">
      <c r="B7" s="146" t="s">
        <v>19</v>
      </c>
      <c r="C7" s="1" t="s">
        <v>307</v>
      </c>
      <c r="D7" s="147"/>
      <c r="E7" s="147"/>
      <c r="F7" s="147"/>
      <c r="G7" s="147"/>
    </row>
    <row r="8" spans="2:22" ht="41.7" hidden="1" customHeight="1" x14ac:dyDescent="0.45">
      <c r="B8" s="146"/>
      <c r="C8" s="149" t="str">
        <f>IF(C$10=$O$2,"●","")</f>
        <v/>
      </c>
      <c r="D8" s="149" t="str">
        <f t="shared" ref="D8:N8" si="0">IF(D$10=$O$2,"●","")</f>
        <v/>
      </c>
      <c r="E8" s="149" t="str">
        <f t="shared" si="0"/>
        <v/>
      </c>
      <c r="F8" s="149" t="str">
        <f t="shared" si="0"/>
        <v/>
      </c>
      <c r="G8" s="149" t="str">
        <f t="shared" si="0"/>
        <v/>
      </c>
      <c r="H8" s="149" t="str">
        <f t="shared" si="0"/>
        <v>●</v>
      </c>
      <c r="I8" s="149" t="str">
        <f t="shared" si="0"/>
        <v/>
      </c>
      <c r="J8" s="149" t="str">
        <f t="shared" si="0"/>
        <v/>
      </c>
      <c r="K8" s="149" t="str">
        <f t="shared" si="0"/>
        <v/>
      </c>
      <c r="L8" s="149" t="str">
        <f t="shared" si="0"/>
        <v/>
      </c>
      <c r="M8" s="149" t="str">
        <f t="shared" si="0"/>
        <v/>
      </c>
      <c r="N8" s="149" t="str">
        <f t="shared" si="0"/>
        <v/>
      </c>
    </row>
    <row r="9" spans="2:22" ht="41.7" hidden="1" customHeight="1" thickBot="1" x14ac:dyDescent="0.5">
      <c r="B9" s="146"/>
      <c r="C9" s="149" t="str">
        <f>IF(C$8="",IF(B$9="","","●"),"●")</f>
        <v/>
      </c>
      <c r="D9" s="149" t="str">
        <f t="shared" ref="D9:N9" si="1">IF(D$8="",IF(C$9="","","●"),"●")</f>
        <v/>
      </c>
      <c r="E9" s="149" t="str">
        <f t="shared" si="1"/>
        <v/>
      </c>
      <c r="F9" s="149" t="str">
        <f t="shared" si="1"/>
        <v/>
      </c>
      <c r="G9" s="149" t="str">
        <f t="shared" si="1"/>
        <v/>
      </c>
      <c r="H9" s="149" t="str">
        <f t="shared" si="1"/>
        <v>●</v>
      </c>
      <c r="I9" s="149" t="str">
        <f t="shared" si="1"/>
        <v>●</v>
      </c>
      <c r="J9" s="149" t="str">
        <f t="shared" si="1"/>
        <v>●</v>
      </c>
      <c r="K9" s="149" t="str">
        <f t="shared" si="1"/>
        <v>●</v>
      </c>
      <c r="L9" s="149" t="str">
        <f t="shared" si="1"/>
        <v>●</v>
      </c>
      <c r="M9" s="149" t="str">
        <f t="shared" si="1"/>
        <v>●</v>
      </c>
      <c r="N9" s="149" t="str">
        <f t="shared" si="1"/>
        <v>●</v>
      </c>
    </row>
    <row r="10" spans="2:22" ht="29.1" customHeight="1" x14ac:dyDescent="0.45">
      <c r="B10" s="12" t="s">
        <v>156</v>
      </c>
      <c r="C10" s="13" t="s">
        <v>2</v>
      </c>
      <c r="D10" s="14" t="s">
        <v>4</v>
      </c>
      <c r="E10" s="14" t="s">
        <v>5</v>
      </c>
      <c r="F10" s="14" t="s">
        <v>6</v>
      </c>
      <c r="G10" s="14" t="s">
        <v>7</v>
      </c>
      <c r="H10" s="14" t="s">
        <v>8</v>
      </c>
      <c r="I10" s="14" t="s">
        <v>9</v>
      </c>
      <c r="J10" s="14" t="s">
        <v>10</v>
      </c>
      <c r="K10" s="14" t="s">
        <v>11</v>
      </c>
      <c r="L10" s="14" t="s">
        <v>12</v>
      </c>
      <c r="M10" s="14" t="s">
        <v>13</v>
      </c>
      <c r="N10" s="15"/>
      <c r="O10" s="16" t="s">
        <v>15</v>
      </c>
      <c r="P10" s="363" t="str">
        <f t="array" ref="P10">IF(SUMPRODUCT(--(LEN(TRIM(SUBSTITUTE(C11:M11,"　","")))=0))&gt;0,"活動日数に未入力があります","")</f>
        <v/>
      </c>
    </row>
    <row r="11" spans="2:22" ht="29.1" customHeight="1" thickBot="1" x14ac:dyDescent="0.5">
      <c r="B11" s="17" t="s">
        <v>144</v>
      </c>
      <c r="C11" s="317">
        <v>0</v>
      </c>
      <c r="D11" s="317">
        <v>0</v>
      </c>
      <c r="E11" s="317">
        <v>0</v>
      </c>
      <c r="F11" s="317">
        <v>0</v>
      </c>
      <c r="G11" s="317">
        <v>0</v>
      </c>
      <c r="H11" s="317">
        <v>16</v>
      </c>
      <c r="I11" s="317">
        <v>17</v>
      </c>
      <c r="J11" s="317">
        <v>16</v>
      </c>
      <c r="K11" s="317">
        <v>16</v>
      </c>
      <c r="L11" s="317">
        <v>14</v>
      </c>
      <c r="M11" s="317">
        <v>16</v>
      </c>
      <c r="N11" s="18"/>
      <c r="O11" s="19">
        <f>SUMIFS(C11:M11,C9:M9,"●")</f>
        <v>95</v>
      </c>
      <c r="P11" s="363"/>
    </row>
    <row r="12" spans="2:22" ht="43.95" customHeight="1" thickBot="1" x14ac:dyDescent="0.5">
      <c r="B12" s="20"/>
      <c r="C12" s="21" t="str">
        <f t="shared" ref="C12:L12" si="2">IF(C$9="","0を入力","")</f>
        <v>0を入力</v>
      </c>
      <c r="D12" s="22" t="str">
        <f t="shared" si="2"/>
        <v>0を入力</v>
      </c>
      <c r="E12" s="22" t="str">
        <f t="shared" si="2"/>
        <v>0を入力</v>
      </c>
      <c r="F12" s="22" t="str">
        <f t="shared" si="2"/>
        <v>0を入力</v>
      </c>
      <c r="G12" s="22" t="str">
        <f t="shared" si="2"/>
        <v>0を入力</v>
      </c>
      <c r="H12" s="22" t="str">
        <f t="shared" si="2"/>
        <v/>
      </c>
      <c r="I12" s="22" t="str">
        <f t="shared" si="2"/>
        <v/>
      </c>
      <c r="J12" s="22" t="str">
        <f t="shared" si="2"/>
        <v/>
      </c>
      <c r="K12" s="22" t="str">
        <f t="shared" si="2"/>
        <v/>
      </c>
      <c r="L12" s="22" t="str">
        <f t="shared" si="2"/>
        <v/>
      </c>
      <c r="M12" s="22" t="str">
        <f t="shared" ref="M12:N12" si="3">IF(M$9="","入力不可","")</f>
        <v/>
      </c>
      <c r="N12" s="22" t="str">
        <f t="shared" si="3"/>
        <v/>
      </c>
      <c r="O12" s="2" t="s">
        <v>26</v>
      </c>
      <c r="V12" t="s">
        <v>22</v>
      </c>
    </row>
    <row r="13" spans="2:22" ht="46.95" customHeight="1" thickBot="1" x14ac:dyDescent="0.5">
      <c r="B13" s="20"/>
      <c r="C13" s="279" t="s">
        <v>308</v>
      </c>
      <c r="D13" s="232"/>
      <c r="E13" s="233"/>
      <c r="F13" s="234"/>
      <c r="G13" s="3"/>
      <c r="H13" s="3"/>
      <c r="I13" s="3"/>
      <c r="J13" s="3"/>
      <c r="K13" s="3"/>
      <c r="L13" s="3"/>
      <c r="M13" s="387" t="s">
        <v>25</v>
      </c>
      <c r="N13" s="388"/>
      <c r="O13" s="25">
        <f>+S15</f>
        <v>200000</v>
      </c>
      <c r="P13" s="150" t="str">
        <f>IF(OR(SUBSTITUTE(TRIM(H11),"　","")="",SUBSTITUTE(TRIM(I11),"　","")="",SUBSTITUTE(TRIM(J11),"　","")="",SUBSTITUTE(TRIM(K11),"　","")="",SUBSTITUTE(TRIM(L11),"　","")="",SUBSTITUTE(TRIM(M11),"　","")=""),"活動予定日数を入力してください","")</f>
        <v/>
      </c>
      <c r="S13" s="151">
        <f>IF(O11&gt;200,300000,IF(O11&gt;150,300000,IF(O11&gt;100,300000,IF(O11&gt;50,200000,IF(O11&gt;0,100000,0)))))</f>
        <v>200000</v>
      </c>
      <c r="V13" t="s">
        <v>3</v>
      </c>
    </row>
    <row r="14" spans="2:22" ht="19.2" customHeight="1" thickBot="1" x14ac:dyDescent="0.5">
      <c r="B14" s="26"/>
      <c r="C14" s="26"/>
      <c r="D14" s="26"/>
      <c r="E14" s="26"/>
      <c r="F14" s="26"/>
      <c r="G14" s="26"/>
      <c r="H14" s="26"/>
      <c r="I14" s="26"/>
      <c r="J14" s="26"/>
      <c r="K14" s="26"/>
      <c r="L14" s="26"/>
      <c r="M14" s="26"/>
      <c r="N14" s="26"/>
      <c r="O14" s="2" t="s">
        <v>27</v>
      </c>
      <c r="V14" t="s">
        <v>23</v>
      </c>
    </row>
    <row r="15" spans="2:22" ht="38.1" customHeight="1" thickBot="1" x14ac:dyDescent="0.5">
      <c r="B15" s="27" t="s">
        <v>20</v>
      </c>
      <c r="C15" s="164"/>
      <c r="D15" s="26"/>
      <c r="E15" s="26"/>
      <c r="F15" s="26"/>
      <c r="G15" s="26"/>
      <c r="H15" s="26"/>
      <c r="I15" s="26"/>
      <c r="J15" s="26"/>
      <c r="K15" s="26"/>
      <c r="L15" s="26"/>
      <c r="M15" s="389" t="s">
        <v>32</v>
      </c>
      <c r="N15" s="390"/>
      <c r="O15" s="94">
        <v>4</v>
      </c>
      <c r="S15" s="151">
        <f>IF(O15&lt;1," ",IF(O15=1,S13/2,IF(O15&gt;1,S13,0)))</f>
        <v>200000</v>
      </c>
      <c r="V15" t="s">
        <v>24</v>
      </c>
    </row>
    <row r="16" spans="2:22" ht="28.2" customHeight="1" thickBot="1" x14ac:dyDescent="0.5">
      <c r="B16" s="27"/>
      <c r="C16" s="28"/>
      <c r="D16" s="29"/>
      <c r="E16" s="29"/>
      <c r="F16" s="29"/>
      <c r="G16" s="29"/>
      <c r="H16" s="29"/>
      <c r="I16" s="29"/>
      <c r="J16" s="29"/>
      <c r="K16" s="29"/>
      <c r="L16" s="29"/>
      <c r="M16" s="26"/>
      <c r="N16" s="26"/>
      <c r="O16" s="152" t="str">
        <f>IF(SUMPRODUCT(--(LEN(TRIM(SUBSTITUTE(O15,"　","")))=0))&gt;0,"指導者人数に未入力があります","")</f>
        <v/>
      </c>
      <c r="V16" t="s">
        <v>80</v>
      </c>
    </row>
    <row r="17" spans="2:30" ht="35.1" customHeight="1" thickBot="1" x14ac:dyDescent="0.5">
      <c r="B17" s="30" t="s">
        <v>16</v>
      </c>
      <c r="C17" s="373" t="s">
        <v>189</v>
      </c>
      <c r="D17" s="374"/>
      <c r="E17" s="375"/>
      <c r="F17" s="26"/>
      <c r="G17" s="376" t="s">
        <v>29</v>
      </c>
      <c r="H17" s="377"/>
      <c r="I17" s="378" t="s">
        <v>23</v>
      </c>
      <c r="J17" s="379"/>
      <c r="K17" s="380" t="s">
        <v>28</v>
      </c>
      <c r="L17" s="381"/>
      <c r="M17" s="378">
        <v>24000</v>
      </c>
      <c r="N17" s="379"/>
      <c r="O17" s="152" t="str">
        <f>IF(OR(SUBSTITUTE(TRIM(C17),"　","")="",SUBSTITUTE(TRIM(I17),"　","")="",SUBSTITUTE(TRIM(M17),"　","")=""),"黄色セルに未入力があります","")</f>
        <v/>
      </c>
    </row>
    <row r="18" spans="2:30" ht="27.6" customHeight="1" x14ac:dyDescent="0.45">
      <c r="B18" s="12" t="s">
        <v>154</v>
      </c>
      <c r="C18" s="31" t="s">
        <v>2</v>
      </c>
      <c r="D18" s="14" t="s">
        <v>4</v>
      </c>
      <c r="E18" s="14" t="s">
        <v>5</v>
      </c>
      <c r="F18" s="14" t="s">
        <v>6</v>
      </c>
      <c r="G18" s="14" t="s">
        <v>7</v>
      </c>
      <c r="H18" s="14" t="s">
        <v>8</v>
      </c>
      <c r="I18" s="14" t="s">
        <v>9</v>
      </c>
      <c r="J18" s="14" t="s">
        <v>10</v>
      </c>
      <c r="K18" s="14" t="s">
        <v>11</v>
      </c>
      <c r="L18" s="14" t="s">
        <v>12</v>
      </c>
      <c r="M18" s="14" t="s">
        <v>13</v>
      </c>
      <c r="N18" s="15"/>
      <c r="O18" s="16" t="s">
        <v>15</v>
      </c>
      <c r="P18" s="363" t="str">
        <f t="array" ref="P18">IF(SUMPRODUCT((COLUMN(C19:M19)&gt;=COLUMN(C19)+MATCH($O$2,C18:M18,0)-1)*(LEN(TRIM(SUBSTITUTE(C19:M19,"　","")))=0))&gt;0,"活動日数に未入力があります","")</f>
        <v/>
      </c>
    </row>
    <row r="19" spans="2:30" ht="27.6" customHeight="1" thickBot="1" x14ac:dyDescent="0.5">
      <c r="B19" s="33" t="s">
        <v>144</v>
      </c>
      <c r="C19" s="95"/>
      <c r="D19" s="95"/>
      <c r="E19" s="95"/>
      <c r="F19" s="95"/>
      <c r="G19" s="95"/>
      <c r="H19" s="317">
        <v>16</v>
      </c>
      <c r="I19" s="317">
        <v>17</v>
      </c>
      <c r="J19" s="317">
        <v>16</v>
      </c>
      <c r="K19" s="317">
        <v>16</v>
      </c>
      <c r="L19" s="317">
        <v>14</v>
      </c>
      <c r="M19" s="317">
        <v>16</v>
      </c>
      <c r="N19" s="34" t="s">
        <v>129</v>
      </c>
      <c r="O19" s="35">
        <f>SUM(C19:N19)</f>
        <v>95</v>
      </c>
      <c r="P19" s="363"/>
    </row>
    <row r="20" spans="2:30" ht="27.6" customHeight="1" thickBot="1" x14ac:dyDescent="0.5">
      <c r="B20" s="33" t="s">
        <v>143</v>
      </c>
      <c r="C20" s="96"/>
      <c r="D20" s="96"/>
      <c r="E20" s="96"/>
      <c r="F20" s="96"/>
      <c r="G20" s="96"/>
      <c r="H20" s="96">
        <v>24000</v>
      </c>
      <c r="I20" s="96">
        <v>24000</v>
      </c>
      <c r="J20" s="96">
        <v>24000</v>
      </c>
      <c r="K20" s="96">
        <v>24000</v>
      </c>
      <c r="L20" s="96">
        <v>24000</v>
      </c>
      <c r="M20" s="96">
        <v>24000</v>
      </c>
      <c r="N20" s="36"/>
      <c r="O20" s="37">
        <f>SUM(C20:M20)</f>
        <v>144000</v>
      </c>
      <c r="P20" s="363" t="str">
        <f t="array" ref="P20">IF(SUMPRODUCT((COLUMN(C20:M20)&gt;=COLUMN(C20)+MATCH($O$2,C18:M18,0)-1)*(LEN(TRIM(SUBSTITUTE(C20:M20,"　","")))=0))&gt;0,"月別支払額に未入力があります","")</f>
        <v/>
      </c>
    </row>
    <row r="21" spans="2:30" ht="27.6" customHeight="1" x14ac:dyDescent="0.45">
      <c r="B21" s="39" t="s">
        <v>30</v>
      </c>
      <c r="C21" s="40">
        <f>+C19*1000</f>
        <v>0</v>
      </c>
      <c r="D21" s="40">
        <f t="shared" ref="D21:M21" si="4">+D19*1000</f>
        <v>0</v>
      </c>
      <c r="E21" s="40">
        <f t="shared" si="4"/>
        <v>0</v>
      </c>
      <c r="F21" s="40">
        <f t="shared" si="4"/>
        <v>0</v>
      </c>
      <c r="G21" s="40">
        <f t="shared" si="4"/>
        <v>0</v>
      </c>
      <c r="H21" s="40">
        <f t="shared" si="4"/>
        <v>16000</v>
      </c>
      <c r="I21" s="40">
        <f t="shared" si="4"/>
        <v>17000</v>
      </c>
      <c r="J21" s="40">
        <f t="shared" si="4"/>
        <v>16000</v>
      </c>
      <c r="K21" s="40">
        <f t="shared" si="4"/>
        <v>16000</v>
      </c>
      <c r="L21" s="40">
        <f t="shared" si="4"/>
        <v>14000</v>
      </c>
      <c r="M21" s="40">
        <f t="shared" si="4"/>
        <v>16000</v>
      </c>
      <c r="N21" s="41"/>
      <c r="O21" s="35">
        <f>SUM(C21:M21)</f>
        <v>95000</v>
      </c>
      <c r="P21" s="363"/>
      <c r="S21" s="42" t="s">
        <v>2</v>
      </c>
      <c r="T21" s="43" t="s">
        <v>4</v>
      </c>
      <c r="U21" s="43" t="s">
        <v>5</v>
      </c>
      <c r="V21" s="43" t="s">
        <v>6</v>
      </c>
      <c r="W21" s="43" t="s">
        <v>7</v>
      </c>
      <c r="X21" s="43" t="s">
        <v>8</v>
      </c>
      <c r="Y21" s="43" t="s">
        <v>9</v>
      </c>
      <c r="Z21" s="43" t="s">
        <v>10</v>
      </c>
      <c r="AA21" s="43" t="s">
        <v>11</v>
      </c>
      <c r="AB21" s="43" t="s">
        <v>12</v>
      </c>
      <c r="AC21" s="43" t="s">
        <v>13</v>
      </c>
      <c r="AD21" s="44" t="s">
        <v>14</v>
      </c>
    </row>
    <row r="22" spans="2:30" ht="27.6" customHeight="1" thickBot="1" x14ac:dyDescent="0.5">
      <c r="B22" s="45" t="s">
        <v>155</v>
      </c>
      <c r="C22" s="46">
        <f>+S22</f>
        <v>0</v>
      </c>
      <c r="D22" s="46">
        <f t="shared" ref="D22:M22" si="5">+T22</f>
        <v>0</v>
      </c>
      <c r="E22" s="46">
        <f t="shared" si="5"/>
        <v>0</v>
      </c>
      <c r="F22" s="46">
        <f t="shared" si="5"/>
        <v>0</v>
      </c>
      <c r="G22" s="46">
        <f t="shared" si="5"/>
        <v>0</v>
      </c>
      <c r="H22" s="46">
        <f t="shared" si="5"/>
        <v>12000</v>
      </c>
      <c r="I22" s="46">
        <f t="shared" si="5"/>
        <v>12000</v>
      </c>
      <c r="J22" s="46">
        <f t="shared" si="5"/>
        <v>12000</v>
      </c>
      <c r="K22" s="46">
        <f t="shared" si="5"/>
        <v>12000</v>
      </c>
      <c r="L22" s="46">
        <f t="shared" si="5"/>
        <v>12000</v>
      </c>
      <c r="M22" s="46">
        <f t="shared" si="5"/>
        <v>12000</v>
      </c>
      <c r="N22" s="47"/>
      <c r="O22" s="48">
        <f>SUM(C22:M22)</f>
        <v>72000</v>
      </c>
      <c r="P22" s="167"/>
      <c r="S22" s="49">
        <f>IF(C20/2&gt;C21,C21,C20/2)</f>
        <v>0</v>
      </c>
      <c r="T22" s="49">
        <f>IF(D20/2&gt;D21,D21,D20/2)</f>
        <v>0</v>
      </c>
      <c r="U22" s="49">
        <f>IF(E20/2&gt;E21,E21,E20/2)</f>
        <v>0</v>
      </c>
      <c r="V22" s="49">
        <f t="shared" ref="V22:AC22" si="6">IF(F20/2&gt;F21,F21,F20/2)</f>
        <v>0</v>
      </c>
      <c r="W22" s="49">
        <f t="shared" si="6"/>
        <v>0</v>
      </c>
      <c r="X22" s="49">
        <f t="shared" si="6"/>
        <v>12000</v>
      </c>
      <c r="Y22" s="49">
        <f t="shared" si="6"/>
        <v>12000</v>
      </c>
      <c r="Z22" s="49">
        <f t="shared" si="6"/>
        <v>12000</v>
      </c>
      <c r="AA22" s="49">
        <f t="shared" si="6"/>
        <v>12000</v>
      </c>
      <c r="AB22" s="49">
        <f t="shared" si="6"/>
        <v>12000</v>
      </c>
      <c r="AC22" s="49">
        <f t="shared" si="6"/>
        <v>12000</v>
      </c>
      <c r="AD22" s="49"/>
    </row>
    <row r="23" spans="2:30" ht="27" customHeight="1" thickBot="1" x14ac:dyDescent="0.5">
      <c r="B23" s="50"/>
      <c r="C23" s="21" t="str">
        <f>IF(C$9="","入力不可","")</f>
        <v>入力不可</v>
      </c>
      <c r="D23" s="22" t="str">
        <f t="shared" ref="D23:N23" si="7">IF(D$9="","入力不可","")</f>
        <v>入力不可</v>
      </c>
      <c r="E23" s="22" t="str">
        <f t="shared" si="7"/>
        <v>入力不可</v>
      </c>
      <c r="F23" s="22" t="str">
        <f t="shared" si="7"/>
        <v>入力不可</v>
      </c>
      <c r="G23" s="22" t="str">
        <f t="shared" si="7"/>
        <v>入力不可</v>
      </c>
      <c r="H23" s="22" t="str">
        <f t="shared" si="7"/>
        <v/>
      </c>
      <c r="I23" s="22" t="str">
        <f t="shared" si="7"/>
        <v/>
      </c>
      <c r="J23" s="22" t="str">
        <f t="shared" si="7"/>
        <v/>
      </c>
      <c r="K23" s="22" t="str">
        <f t="shared" si="7"/>
        <v/>
      </c>
      <c r="L23" s="22" t="str">
        <f t="shared" si="7"/>
        <v/>
      </c>
      <c r="M23" s="22" t="str">
        <f t="shared" si="7"/>
        <v/>
      </c>
      <c r="N23" s="22" t="str">
        <f t="shared" si="7"/>
        <v/>
      </c>
      <c r="O23" s="152" t="str">
        <f>IF(OR(SUBSTITUTE(TRIM(C24),"　","")="",SUBSTITUTE(TRIM(I24),"　","")="",SUBSTITUTE(TRIM(M24),"　","")=""),"黄色セルに未入力があります","")</f>
        <v/>
      </c>
      <c r="P23" s="167"/>
      <c r="S23" s="3"/>
      <c r="T23" s="3"/>
      <c r="U23" s="3"/>
      <c r="V23" s="3"/>
      <c r="W23" s="3"/>
      <c r="X23" s="3"/>
      <c r="Y23" s="3"/>
      <c r="Z23" s="3"/>
      <c r="AA23" s="3"/>
      <c r="AB23" s="3"/>
      <c r="AC23" s="3"/>
      <c r="AD23" s="3"/>
    </row>
    <row r="24" spans="2:30" ht="37.200000000000003" customHeight="1" thickBot="1" x14ac:dyDescent="0.5">
      <c r="B24" s="30" t="s">
        <v>17</v>
      </c>
      <c r="C24" s="373" t="s">
        <v>182</v>
      </c>
      <c r="D24" s="374"/>
      <c r="E24" s="375"/>
      <c r="F24" s="26"/>
      <c r="G24" s="376" t="s">
        <v>29</v>
      </c>
      <c r="H24" s="377"/>
      <c r="I24" s="378" t="s">
        <v>24</v>
      </c>
      <c r="J24" s="379"/>
      <c r="K24" s="380" t="s">
        <v>28</v>
      </c>
      <c r="L24" s="381"/>
      <c r="M24" s="378">
        <v>66000</v>
      </c>
      <c r="N24" s="379"/>
      <c r="P24" s="167"/>
    </row>
    <row r="25" spans="2:30" ht="27" customHeight="1" x14ac:dyDescent="0.45">
      <c r="B25" s="12" t="s">
        <v>154</v>
      </c>
      <c r="C25" s="13" t="s">
        <v>2</v>
      </c>
      <c r="D25" s="14" t="s">
        <v>4</v>
      </c>
      <c r="E25" s="14" t="s">
        <v>5</v>
      </c>
      <c r="F25" s="14" t="s">
        <v>6</v>
      </c>
      <c r="G25" s="14" t="s">
        <v>7</v>
      </c>
      <c r="H25" s="14" t="s">
        <v>8</v>
      </c>
      <c r="I25" s="14" t="s">
        <v>9</v>
      </c>
      <c r="J25" s="14" t="s">
        <v>10</v>
      </c>
      <c r="K25" s="14" t="s">
        <v>11</v>
      </c>
      <c r="L25" s="14" t="s">
        <v>12</v>
      </c>
      <c r="M25" s="14" t="s">
        <v>13</v>
      </c>
      <c r="N25" s="15"/>
      <c r="O25" s="16" t="s">
        <v>15</v>
      </c>
      <c r="P25" s="363" t="str">
        <f t="array" ref="P25">IF(SUMPRODUCT((COLUMN(C26:M26)&gt;=COLUMN(C26)+MATCH($O$2,C25:M25,0)-1)*(LEN(TRIM(SUBSTITUTE(C26:M26,"　","")))=0))&gt;0,"活動日数に未入力があります","")</f>
        <v/>
      </c>
    </row>
    <row r="26" spans="2:30" ht="27" customHeight="1" x14ac:dyDescent="0.45">
      <c r="B26" s="33" t="s">
        <v>144</v>
      </c>
      <c r="C26" s="95"/>
      <c r="D26" s="95"/>
      <c r="E26" s="95"/>
      <c r="F26" s="95"/>
      <c r="G26" s="95"/>
      <c r="H26" s="95">
        <v>14</v>
      </c>
      <c r="I26" s="95">
        <v>14</v>
      </c>
      <c r="J26" s="95">
        <v>14</v>
      </c>
      <c r="K26" s="95">
        <v>14</v>
      </c>
      <c r="L26" s="95">
        <v>14</v>
      </c>
      <c r="M26" s="95">
        <v>14</v>
      </c>
      <c r="N26" s="34"/>
      <c r="O26" s="35">
        <f>SUM(C26:M26)</f>
        <v>84</v>
      </c>
      <c r="P26" s="363"/>
    </row>
    <row r="27" spans="2:30" ht="27.6" customHeight="1" thickBot="1" x14ac:dyDescent="0.5">
      <c r="B27" s="33" t="s">
        <v>143</v>
      </c>
      <c r="C27" s="96"/>
      <c r="D27" s="96"/>
      <c r="E27" s="96"/>
      <c r="F27" s="96"/>
      <c r="G27" s="96"/>
      <c r="H27" s="96">
        <v>5500</v>
      </c>
      <c r="I27" s="96">
        <v>5500</v>
      </c>
      <c r="J27" s="96">
        <v>5500</v>
      </c>
      <c r="K27" s="96">
        <v>5500</v>
      </c>
      <c r="L27" s="96">
        <v>5500</v>
      </c>
      <c r="M27" s="96">
        <v>5500</v>
      </c>
      <c r="N27" s="36"/>
      <c r="O27" s="37">
        <f>SUM(C27:M27)</f>
        <v>33000</v>
      </c>
      <c r="P27" s="363" t="str">
        <f t="array" ref="P27">IF(SUMPRODUCT((COLUMN(C27:M27)&gt;=COLUMN(C27)+MATCH($O$2,C25:M25,0)-1)*(LEN(TRIM(SUBSTITUTE(C27:M27,"　","")))=0))&gt;0,"月別支払額に未入力があります","")</f>
        <v/>
      </c>
    </row>
    <row r="28" spans="2:30" ht="27.6" customHeight="1" x14ac:dyDescent="0.45">
      <c r="B28" s="39" t="s">
        <v>30</v>
      </c>
      <c r="C28" s="52">
        <f>+C26*1000</f>
        <v>0</v>
      </c>
      <c r="D28" s="52">
        <f t="shared" ref="D28:M28" si="8">+D26*1000</f>
        <v>0</v>
      </c>
      <c r="E28" s="52">
        <f t="shared" si="8"/>
        <v>0</v>
      </c>
      <c r="F28" s="52">
        <f t="shared" si="8"/>
        <v>0</v>
      </c>
      <c r="G28" s="52">
        <f t="shared" si="8"/>
        <v>0</v>
      </c>
      <c r="H28" s="52">
        <f t="shared" si="8"/>
        <v>14000</v>
      </c>
      <c r="I28" s="52">
        <f t="shared" si="8"/>
        <v>14000</v>
      </c>
      <c r="J28" s="52">
        <f t="shared" si="8"/>
        <v>14000</v>
      </c>
      <c r="K28" s="52">
        <f t="shared" si="8"/>
        <v>14000</v>
      </c>
      <c r="L28" s="52">
        <f t="shared" si="8"/>
        <v>14000</v>
      </c>
      <c r="M28" s="52">
        <f t="shared" si="8"/>
        <v>14000</v>
      </c>
      <c r="N28" s="41"/>
      <c r="O28" s="35">
        <f>SUM(C28:M28)</f>
        <v>84000</v>
      </c>
      <c r="P28" s="363"/>
      <c r="S28" s="42" t="s">
        <v>2</v>
      </c>
      <c r="T28" s="43" t="s">
        <v>4</v>
      </c>
      <c r="U28" s="43" t="s">
        <v>5</v>
      </c>
      <c r="V28" s="43" t="s">
        <v>6</v>
      </c>
      <c r="W28" s="43" t="s">
        <v>7</v>
      </c>
      <c r="X28" s="43" t="s">
        <v>8</v>
      </c>
      <c r="Y28" s="43" t="s">
        <v>9</v>
      </c>
      <c r="Z28" s="43" t="s">
        <v>10</v>
      </c>
      <c r="AA28" s="43" t="s">
        <v>11</v>
      </c>
      <c r="AB28" s="43" t="s">
        <v>12</v>
      </c>
      <c r="AC28" s="43" t="s">
        <v>13</v>
      </c>
      <c r="AD28" s="44" t="s">
        <v>14</v>
      </c>
    </row>
    <row r="29" spans="2:30" ht="27.6" customHeight="1" thickBot="1" x14ac:dyDescent="0.5">
      <c r="B29" s="45" t="s">
        <v>155</v>
      </c>
      <c r="C29" s="46">
        <f>+S29</f>
        <v>0</v>
      </c>
      <c r="D29" s="46">
        <f t="shared" ref="D29:M29" si="9">+T29</f>
        <v>0</v>
      </c>
      <c r="E29" s="46">
        <f t="shared" si="9"/>
        <v>0</v>
      </c>
      <c r="F29" s="46">
        <f t="shared" si="9"/>
        <v>0</v>
      </c>
      <c r="G29" s="46">
        <f t="shared" si="9"/>
        <v>0</v>
      </c>
      <c r="H29" s="46">
        <f t="shared" si="9"/>
        <v>2750</v>
      </c>
      <c r="I29" s="46">
        <f t="shared" si="9"/>
        <v>2750</v>
      </c>
      <c r="J29" s="46">
        <f t="shared" si="9"/>
        <v>2750</v>
      </c>
      <c r="K29" s="46">
        <f t="shared" si="9"/>
        <v>2750</v>
      </c>
      <c r="L29" s="46">
        <f t="shared" si="9"/>
        <v>2750</v>
      </c>
      <c r="M29" s="46">
        <f t="shared" si="9"/>
        <v>2750</v>
      </c>
      <c r="N29" s="47"/>
      <c r="O29" s="48">
        <f>SUM(C29:M29)</f>
        <v>16500</v>
      </c>
      <c r="P29" s="167"/>
      <c r="S29" s="49">
        <f t="shared" ref="S29:AC29" si="10">IF(C27/2&gt;C28,C28,C27/2)</f>
        <v>0</v>
      </c>
      <c r="T29" s="49">
        <f t="shared" si="10"/>
        <v>0</v>
      </c>
      <c r="U29" s="49">
        <f t="shared" si="10"/>
        <v>0</v>
      </c>
      <c r="V29" s="49">
        <f t="shared" si="10"/>
        <v>0</v>
      </c>
      <c r="W29" s="49">
        <f t="shared" si="10"/>
        <v>0</v>
      </c>
      <c r="X29" s="49">
        <f t="shared" si="10"/>
        <v>2750</v>
      </c>
      <c r="Y29" s="49">
        <f t="shared" si="10"/>
        <v>2750</v>
      </c>
      <c r="Z29" s="49">
        <f t="shared" si="10"/>
        <v>2750</v>
      </c>
      <c r="AA29" s="49">
        <f t="shared" si="10"/>
        <v>2750</v>
      </c>
      <c r="AB29" s="49">
        <f t="shared" si="10"/>
        <v>2750</v>
      </c>
      <c r="AC29" s="49">
        <f t="shared" si="10"/>
        <v>2750</v>
      </c>
      <c r="AD29" s="49"/>
    </row>
    <row r="30" spans="2:30" ht="27.6" customHeight="1" thickBot="1" x14ac:dyDescent="0.5">
      <c r="B30" s="53"/>
      <c r="C30" s="21" t="str">
        <f>IF(C$9="","入力不可","")</f>
        <v>入力不可</v>
      </c>
      <c r="D30" s="22" t="str">
        <f t="shared" ref="D30:N30" si="11">IF(D$9="","入力不可","")</f>
        <v>入力不可</v>
      </c>
      <c r="E30" s="22" t="str">
        <f t="shared" si="11"/>
        <v>入力不可</v>
      </c>
      <c r="F30" s="22" t="str">
        <f t="shared" si="11"/>
        <v>入力不可</v>
      </c>
      <c r="G30" s="22" t="str">
        <f t="shared" si="11"/>
        <v>入力不可</v>
      </c>
      <c r="H30" s="22" t="str">
        <f t="shared" si="11"/>
        <v/>
      </c>
      <c r="I30" s="22" t="str">
        <f t="shared" si="11"/>
        <v/>
      </c>
      <c r="J30" s="22" t="str">
        <f t="shared" si="11"/>
        <v/>
      </c>
      <c r="K30" s="22" t="str">
        <f t="shared" si="11"/>
        <v/>
      </c>
      <c r="L30" s="22" t="str">
        <f t="shared" si="11"/>
        <v/>
      </c>
      <c r="M30" s="22" t="str">
        <f t="shared" si="11"/>
        <v/>
      </c>
      <c r="N30" s="22" t="str">
        <f t="shared" si="11"/>
        <v/>
      </c>
      <c r="O30" s="51"/>
      <c r="P30" s="167"/>
      <c r="S30" s="3"/>
      <c r="T30" s="3"/>
      <c r="U30" s="3"/>
      <c r="V30" s="3"/>
      <c r="W30" s="3"/>
      <c r="X30" s="3"/>
      <c r="Y30" s="3"/>
      <c r="Z30" s="3"/>
      <c r="AA30" s="3"/>
      <c r="AB30" s="3"/>
      <c r="AC30" s="3"/>
      <c r="AD30" s="3"/>
    </row>
    <row r="31" spans="2:30" ht="37.200000000000003" customHeight="1" thickBot="1" x14ac:dyDescent="0.5">
      <c r="B31" s="30" t="s">
        <v>18</v>
      </c>
      <c r="C31" s="373" t="s">
        <v>183</v>
      </c>
      <c r="D31" s="374"/>
      <c r="E31" s="375"/>
      <c r="F31" s="26"/>
      <c r="G31" s="376" t="s">
        <v>29</v>
      </c>
      <c r="H31" s="377"/>
      <c r="I31" s="378" t="s">
        <v>3</v>
      </c>
      <c r="J31" s="379"/>
      <c r="K31" s="380" t="s">
        <v>28</v>
      </c>
      <c r="L31" s="381"/>
      <c r="M31" s="378">
        <v>1000</v>
      </c>
      <c r="N31" s="379"/>
      <c r="O31" s="152" t="str">
        <f>IF(OR(SUBSTITUTE(TRIM(C31),"　","")="",SUBSTITUTE(TRIM(I31),"　","")="",SUBSTITUTE(TRIM(M31),"　","")=""),"黄色セルに未入力があります","")</f>
        <v/>
      </c>
      <c r="P31" s="167"/>
    </row>
    <row r="32" spans="2:30" ht="27" customHeight="1" x14ac:dyDescent="0.45">
      <c r="B32" s="12" t="s">
        <v>154</v>
      </c>
      <c r="C32" s="13" t="s">
        <v>2</v>
      </c>
      <c r="D32" s="14" t="s">
        <v>4</v>
      </c>
      <c r="E32" s="14" t="s">
        <v>5</v>
      </c>
      <c r="F32" s="14" t="s">
        <v>6</v>
      </c>
      <c r="G32" s="14" t="s">
        <v>7</v>
      </c>
      <c r="H32" s="14" t="s">
        <v>8</v>
      </c>
      <c r="I32" s="14" t="s">
        <v>9</v>
      </c>
      <c r="J32" s="14" t="s">
        <v>10</v>
      </c>
      <c r="K32" s="14" t="s">
        <v>11</v>
      </c>
      <c r="L32" s="14" t="s">
        <v>12</v>
      </c>
      <c r="M32" s="14" t="s">
        <v>13</v>
      </c>
      <c r="N32" s="15"/>
      <c r="O32" s="16" t="s">
        <v>15</v>
      </c>
      <c r="P32" s="363" t="str">
        <f t="array" ref="P32">IF(SUMPRODUCT((COLUMN(C33:M33)&gt;=COLUMN(C33)+MATCH($O$2,C32:M32,0)-1)*(LEN(TRIM(SUBSTITUTE(C33:M33,"　","")))=0))&gt;0,"活動日数に未入力があります","")</f>
        <v/>
      </c>
    </row>
    <row r="33" spans="2:30" ht="27" customHeight="1" x14ac:dyDescent="0.45">
      <c r="B33" s="33" t="s">
        <v>144</v>
      </c>
      <c r="C33" s="95"/>
      <c r="D33" s="95"/>
      <c r="E33" s="95"/>
      <c r="F33" s="95"/>
      <c r="G33" s="95"/>
      <c r="H33" s="95">
        <v>8</v>
      </c>
      <c r="I33" s="95">
        <v>15</v>
      </c>
      <c r="J33" s="95">
        <v>10</v>
      </c>
      <c r="K33" s="95">
        <v>10</v>
      </c>
      <c r="L33" s="95">
        <v>10</v>
      </c>
      <c r="M33" s="95">
        <v>10</v>
      </c>
      <c r="N33" s="34"/>
      <c r="O33" s="35">
        <f>SUM(C33:M33)</f>
        <v>63</v>
      </c>
      <c r="P33" s="363"/>
    </row>
    <row r="34" spans="2:30" ht="27" customHeight="1" thickBot="1" x14ac:dyDescent="0.5">
      <c r="B34" s="33" t="s">
        <v>143</v>
      </c>
      <c r="C34" s="96"/>
      <c r="D34" s="96"/>
      <c r="E34" s="96"/>
      <c r="F34" s="96"/>
      <c r="G34" s="96"/>
      <c r="H34" s="96">
        <v>8000</v>
      </c>
      <c r="I34" s="96">
        <v>15000</v>
      </c>
      <c r="J34" s="96">
        <v>20000</v>
      </c>
      <c r="K34" s="96">
        <v>20000</v>
      </c>
      <c r="L34" s="96">
        <v>14000</v>
      </c>
      <c r="M34" s="96">
        <v>10000</v>
      </c>
      <c r="N34" s="36"/>
      <c r="O34" s="37">
        <f>SUM(C34:M34)</f>
        <v>87000</v>
      </c>
      <c r="P34" s="363" t="str">
        <f t="array" ref="P34">IF(SUMPRODUCT((COLUMN(C34:M34)&gt;=COLUMN(C34)+MATCH($O$2,C32:M32,0)-1)*(LEN(TRIM(SUBSTITUTE(C34:M34,"　","")))=0))&gt;0,"月別支払額に未入力があります","")</f>
        <v/>
      </c>
    </row>
    <row r="35" spans="2:30" ht="27" customHeight="1" x14ac:dyDescent="0.45">
      <c r="B35" s="39" t="s">
        <v>30</v>
      </c>
      <c r="C35" s="54">
        <f t="shared" ref="C35:M35" si="12">+C33*1000</f>
        <v>0</v>
      </c>
      <c r="D35" s="52">
        <f t="shared" si="12"/>
        <v>0</v>
      </c>
      <c r="E35" s="52">
        <f t="shared" si="12"/>
        <v>0</v>
      </c>
      <c r="F35" s="52">
        <f t="shared" si="12"/>
        <v>0</v>
      </c>
      <c r="G35" s="52">
        <f t="shared" si="12"/>
        <v>0</v>
      </c>
      <c r="H35" s="52">
        <f t="shared" si="12"/>
        <v>8000</v>
      </c>
      <c r="I35" s="52">
        <f t="shared" si="12"/>
        <v>15000</v>
      </c>
      <c r="J35" s="52">
        <f t="shared" si="12"/>
        <v>10000</v>
      </c>
      <c r="K35" s="52">
        <f t="shared" si="12"/>
        <v>10000</v>
      </c>
      <c r="L35" s="52">
        <f t="shared" si="12"/>
        <v>10000</v>
      </c>
      <c r="M35" s="52">
        <f t="shared" si="12"/>
        <v>10000</v>
      </c>
      <c r="N35" s="41"/>
      <c r="O35" s="35">
        <f>SUM(C35:M35)</f>
        <v>63000</v>
      </c>
      <c r="P35" s="363"/>
      <c r="S35" s="42" t="s">
        <v>2</v>
      </c>
      <c r="T35" s="43" t="s">
        <v>4</v>
      </c>
      <c r="U35" s="43" t="s">
        <v>5</v>
      </c>
      <c r="V35" s="43" t="s">
        <v>6</v>
      </c>
      <c r="W35" s="43" t="s">
        <v>7</v>
      </c>
      <c r="X35" s="43" t="s">
        <v>8</v>
      </c>
      <c r="Y35" s="43" t="s">
        <v>9</v>
      </c>
      <c r="Z35" s="43" t="s">
        <v>10</v>
      </c>
      <c r="AA35" s="43" t="s">
        <v>11</v>
      </c>
      <c r="AB35" s="43" t="s">
        <v>12</v>
      </c>
      <c r="AC35" s="43" t="s">
        <v>13</v>
      </c>
      <c r="AD35" s="44" t="s">
        <v>14</v>
      </c>
    </row>
    <row r="36" spans="2:30" ht="27" customHeight="1" thickBot="1" x14ac:dyDescent="0.5">
      <c r="B36" s="45" t="s">
        <v>155</v>
      </c>
      <c r="C36" s="55">
        <f>+S36</f>
        <v>0</v>
      </c>
      <c r="D36" s="46">
        <f t="shared" ref="D36:M36" si="13">+T36</f>
        <v>0</v>
      </c>
      <c r="E36" s="46">
        <f t="shared" si="13"/>
        <v>0</v>
      </c>
      <c r="F36" s="46">
        <f t="shared" si="13"/>
        <v>0</v>
      </c>
      <c r="G36" s="46">
        <f t="shared" si="13"/>
        <v>0</v>
      </c>
      <c r="H36" s="46">
        <f t="shared" si="13"/>
        <v>4000</v>
      </c>
      <c r="I36" s="46">
        <f t="shared" si="13"/>
        <v>7500</v>
      </c>
      <c r="J36" s="46">
        <f t="shared" si="13"/>
        <v>10000</v>
      </c>
      <c r="K36" s="46">
        <f t="shared" si="13"/>
        <v>10000</v>
      </c>
      <c r="L36" s="46">
        <f t="shared" si="13"/>
        <v>7000</v>
      </c>
      <c r="M36" s="46">
        <f t="shared" si="13"/>
        <v>5000</v>
      </c>
      <c r="N36" s="47"/>
      <c r="O36" s="48">
        <f>SUM(C36:M36)</f>
        <v>43500</v>
      </c>
      <c r="P36" s="363"/>
      <c r="S36" s="49">
        <f t="shared" ref="S36:AC36" si="14">IF(C34/2&gt;C35,C35,C34/2)</f>
        <v>0</v>
      </c>
      <c r="T36" s="49">
        <f t="shared" si="14"/>
        <v>0</v>
      </c>
      <c r="U36" s="49">
        <f t="shared" si="14"/>
        <v>0</v>
      </c>
      <c r="V36" s="49">
        <f t="shared" si="14"/>
        <v>0</v>
      </c>
      <c r="W36" s="49">
        <f t="shared" si="14"/>
        <v>0</v>
      </c>
      <c r="X36" s="49">
        <f t="shared" si="14"/>
        <v>4000</v>
      </c>
      <c r="Y36" s="49">
        <f t="shared" si="14"/>
        <v>7500</v>
      </c>
      <c r="Z36" s="49">
        <f t="shared" si="14"/>
        <v>10000</v>
      </c>
      <c r="AA36" s="49">
        <f t="shared" si="14"/>
        <v>10000</v>
      </c>
      <c r="AB36" s="49">
        <f t="shared" si="14"/>
        <v>7000</v>
      </c>
      <c r="AC36" s="49">
        <f t="shared" si="14"/>
        <v>5000</v>
      </c>
      <c r="AD36" s="49"/>
    </row>
    <row r="37" spans="2:30" ht="22.8" customHeight="1" thickBot="1" x14ac:dyDescent="0.5">
      <c r="B37" s="26"/>
      <c r="C37" s="21" t="str">
        <f>IF(C$9="","入力不可","")</f>
        <v>入力不可</v>
      </c>
      <c r="D37" s="22" t="str">
        <f t="shared" ref="D37:N37" si="15">IF(D$9="","入力不可","")</f>
        <v>入力不可</v>
      </c>
      <c r="E37" s="22" t="str">
        <f t="shared" si="15"/>
        <v>入力不可</v>
      </c>
      <c r="F37" s="22" t="str">
        <f t="shared" si="15"/>
        <v>入力不可</v>
      </c>
      <c r="G37" s="22" t="str">
        <f t="shared" si="15"/>
        <v>入力不可</v>
      </c>
      <c r="H37" s="22" t="str">
        <f t="shared" si="15"/>
        <v/>
      </c>
      <c r="I37" s="22" t="str">
        <f t="shared" si="15"/>
        <v/>
      </c>
      <c r="J37" s="22" t="str">
        <f t="shared" si="15"/>
        <v/>
      </c>
      <c r="K37" s="22" t="str">
        <f t="shared" si="15"/>
        <v/>
      </c>
      <c r="L37" s="22" t="str">
        <f t="shared" si="15"/>
        <v/>
      </c>
      <c r="M37" s="22" t="str">
        <f t="shared" si="15"/>
        <v/>
      </c>
      <c r="N37" s="22" t="str">
        <f t="shared" si="15"/>
        <v/>
      </c>
      <c r="O37" s="26"/>
    </row>
    <row r="38" spans="2:30" ht="37.200000000000003" customHeight="1" thickBot="1" x14ac:dyDescent="0.5">
      <c r="B38" s="30" t="s">
        <v>21</v>
      </c>
      <c r="C38" s="373" t="s">
        <v>197</v>
      </c>
      <c r="D38" s="374"/>
      <c r="E38" s="375"/>
      <c r="F38" s="26"/>
      <c r="G38" s="376" t="s">
        <v>29</v>
      </c>
      <c r="H38" s="377"/>
      <c r="I38" s="378" t="s">
        <v>23</v>
      </c>
      <c r="J38" s="379"/>
      <c r="K38" s="380" t="s">
        <v>28</v>
      </c>
      <c r="L38" s="381"/>
      <c r="M38" s="378">
        <v>4000</v>
      </c>
      <c r="N38" s="379"/>
      <c r="O38" s="152" t="str">
        <f>IF(OR(SUBSTITUTE(TRIM(C38),"　","")="",SUBSTITUTE(TRIM(I38),"　","")="",SUBSTITUTE(TRIM(M38),"　","")=""),"黄色セルに未入力があります","")</f>
        <v/>
      </c>
    </row>
    <row r="39" spans="2:30" ht="27" customHeight="1" x14ac:dyDescent="0.45">
      <c r="B39" s="12" t="s">
        <v>154</v>
      </c>
      <c r="C39" s="13" t="s">
        <v>2</v>
      </c>
      <c r="D39" s="14" t="s">
        <v>4</v>
      </c>
      <c r="E39" s="14" t="s">
        <v>5</v>
      </c>
      <c r="F39" s="14" t="s">
        <v>6</v>
      </c>
      <c r="G39" s="14" t="s">
        <v>7</v>
      </c>
      <c r="H39" s="14" t="s">
        <v>8</v>
      </c>
      <c r="I39" s="14" t="s">
        <v>9</v>
      </c>
      <c r="J39" s="14" t="s">
        <v>10</v>
      </c>
      <c r="K39" s="14" t="s">
        <v>11</v>
      </c>
      <c r="L39" s="14" t="s">
        <v>12</v>
      </c>
      <c r="M39" s="14" t="s">
        <v>13</v>
      </c>
      <c r="N39" s="15"/>
      <c r="O39" s="16" t="s">
        <v>15</v>
      </c>
      <c r="P39" s="363" t="str">
        <f t="array" ref="P39">IF(SUMPRODUCT((COLUMN(C40:M40)&gt;=COLUMN(C40)+MATCH($O$2,C39:M39,0)-1)*(LEN(TRIM(SUBSTITUTE(C40:M40,"　","")))=0))&gt;0,"活動日数に未入力があります","")</f>
        <v/>
      </c>
    </row>
    <row r="40" spans="2:30" ht="22.2" x14ac:dyDescent="0.45">
      <c r="B40" s="33" t="s">
        <v>144</v>
      </c>
      <c r="C40" s="95"/>
      <c r="D40" s="95"/>
      <c r="E40" s="95"/>
      <c r="F40" s="95"/>
      <c r="G40" s="95"/>
      <c r="H40" s="95">
        <v>4</v>
      </c>
      <c r="I40" s="95">
        <v>4</v>
      </c>
      <c r="J40" s="95">
        <v>4</v>
      </c>
      <c r="K40" s="95">
        <v>4</v>
      </c>
      <c r="L40" s="95">
        <v>4</v>
      </c>
      <c r="M40" s="95">
        <v>4</v>
      </c>
      <c r="N40" s="34"/>
      <c r="O40" s="35">
        <f>SUM(C40:M40)</f>
        <v>24</v>
      </c>
      <c r="P40" s="363"/>
    </row>
    <row r="41" spans="2:30" ht="27" customHeight="1" thickBot="1" x14ac:dyDescent="0.5">
      <c r="B41" s="33" t="s">
        <v>143</v>
      </c>
      <c r="C41" s="96"/>
      <c r="D41" s="96"/>
      <c r="E41" s="96"/>
      <c r="F41" s="96"/>
      <c r="G41" s="96"/>
      <c r="H41" s="96">
        <v>4000</v>
      </c>
      <c r="I41" s="96">
        <v>4000</v>
      </c>
      <c r="J41" s="96">
        <v>4000</v>
      </c>
      <c r="K41" s="96">
        <v>4000</v>
      </c>
      <c r="L41" s="96">
        <v>4000</v>
      </c>
      <c r="M41" s="96">
        <v>4000</v>
      </c>
      <c r="N41" s="36"/>
      <c r="O41" s="37">
        <f>SUM(C41:M41)</f>
        <v>24000</v>
      </c>
      <c r="P41" s="363" t="str">
        <f t="array" ref="P41">IF(SUMPRODUCT((COLUMN(C41:M41)&gt;=COLUMN(C41)+MATCH($O$2,C39:M39,0)-1)*(LEN(TRIM(SUBSTITUTE(C41:M41,"　","")))=0))&gt;0,"月別支払額に未入力があります","")</f>
        <v/>
      </c>
    </row>
    <row r="42" spans="2:30" ht="27" customHeight="1" x14ac:dyDescent="0.45">
      <c r="B42" s="39" t="s">
        <v>30</v>
      </c>
      <c r="C42" s="54">
        <f t="shared" ref="C42:M42" si="16">+C40*1000</f>
        <v>0</v>
      </c>
      <c r="D42" s="52">
        <f t="shared" si="16"/>
        <v>0</v>
      </c>
      <c r="E42" s="52">
        <f t="shared" si="16"/>
        <v>0</v>
      </c>
      <c r="F42" s="52">
        <f t="shared" si="16"/>
        <v>0</v>
      </c>
      <c r="G42" s="52">
        <f t="shared" si="16"/>
        <v>0</v>
      </c>
      <c r="H42" s="52">
        <f t="shared" si="16"/>
        <v>4000</v>
      </c>
      <c r="I42" s="52">
        <f t="shared" si="16"/>
        <v>4000</v>
      </c>
      <c r="J42" s="52">
        <f t="shared" si="16"/>
        <v>4000</v>
      </c>
      <c r="K42" s="52">
        <f t="shared" si="16"/>
        <v>4000</v>
      </c>
      <c r="L42" s="52">
        <f t="shared" si="16"/>
        <v>4000</v>
      </c>
      <c r="M42" s="52">
        <f t="shared" si="16"/>
        <v>4000</v>
      </c>
      <c r="N42" s="41"/>
      <c r="O42" s="35">
        <f>SUM(C42:M42)</f>
        <v>24000</v>
      </c>
      <c r="P42" s="363"/>
      <c r="S42" s="42" t="s">
        <v>2</v>
      </c>
      <c r="T42" s="43" t="s">
        <v>4</v>
      </c>
      <c r="U42" s="43" t="s">
        <v>5</v>
      </c>
      <c r="V42" s="43" t="s">
        <v>6</v>
      </c>
      <c r="W42" s="43" t="s">
        <v>7</v>
      </c>
      <c r="X42" s="43" t="s">
        <v>8</v>
      </c>
      <c r="Y42" s="43" t="s">
        <v>9</v>
      </c>
      <c r="Z42" s="43" t="s">
        <v>10</v>
      </c>
      <c r="AA42" s="43" t="s">
        <v>11</v>
      </c>
      <c r="AB42" s="43" t="s">
        <v>12</v>
      </c>
      <c r="AC42" s="43" t="s">
        <v>13</v>
      </c>
      <c r="AD42" s="44" t="s">
        <v>14</v>
      </c>
    </row>
    <row r="43" spans="2:30" ht="27" customHeight="1" thickBot="1" x14ac:dyDescent="0.5">
      <c r="B43" s="45" t="s">
        <v>155</v>
      </c>
      <c r="C43" s="55">
        <f>+S43</f>
        <v>0</v>
      </c>
      <c r="D43" s="46">
        <f t="shared" ref="D43:M43" si="17">+T43</f>
        <v>0</v>
      </c>
      <c r="E43" s="46">
        <f t="shared" si="17"/>
        <v>0</v>
      </c>
      <c r="F43" s="46">
        <f t="shared" si="17"/>
        <v>0</v>
      </c>
      <c r="G43" s="46">
        <f t="shared" si="17"/>
        <v>0</v>
      </c>
      <c r="H43" s="46">
        <f t="shared" si="17"/>
        <v>2000</v>
      </c>
      <c r="I43" s="46">
        <f t="shared" si="17"/>
        <v>2000</v>
      </c>
      <c r="J43" s="46">
        <f t="shared" si="17"/>
        <v>2000</v>
      </c>
      <c r="K43" s="46">
        <f t="shared" si="17"/>
        <v>2000</v>
      </c>
      <c r="L43" s="46">
        <f t="shared" si="17"/>
        <v>2000</v>
      </c>
      <c r="M43" s="46">
        <f t="shared" si="17"/>
        <v>2000</v>
      </c>
      <c r="N43" s="47"/>
      <c r="O43" s="48">
        <f>SUM(C43:M43)</f>
        <v>12000</v>
      </c>
      <c r="S43" s="49">
        <f t="shared" ref="S43:AC43" si="18">IF(C41/2&gt;C42,C42,C41/2)</f>
        <v>0</v>
      </c>
      <c r="T43" s="49">
        <f t="shared" si="18"/>
        <v>0</v>
      </c>
      <c r="U43" s="49">
        <f t="shared" si="18"/>
        <v>0</v>
      </c>
      <c r="V43" s="49">
        <f t="shared" si="18"/>
        <v>0</v>
      </c>
      <c r="W43" s="49">
        <f t="shared" si="18"/>
        <v>0</v>
      </c>
      <c r="X43" s="49">
        <f t="shared" si="18"/>
        <v>2000</v>
      </c>
      <c r="Y43" s="49">
        <f t="shared" si="18"/>
        <v>2000</v>
      </c>
      <c r="Z43" s="49">
        <f t="shared" si="18"/>
        <v>2000</v>
      </c>
      <c r="AA43" s="49">
        <f t="shared" si="18"/>
        <v>2000</v>
      </c>
      <c r="AB43" s="49">
        <f t="shared" si="18"/>
        <v>2000</v>
      </c>
      <c r="AC43" s="49">
        <f t="shared" si="18"/>
        <v>2000</v>
      </c>
      <c r="AD43" s="49"/>
    </row>
    <row r="44" spans="2:30" ht="34.950000000000003" customHeight="1" x14ac:dyDescent="0.45">
      <c r="B44" s="26"/>
      <c r="C44" s="21" t="str">
        <f>IF(C$9="","入力不可","")</f>
        <v>入力不可</v>
      </c>
      <c r="D44" s="22" t="str">
        <f t="shared" ref="D44:N44" si="19">IF(D$9="","入力不可","")</f>
        <v>入力不可</v>
      </c>
      <c r="E44" s="22" t="str">
        <f t="shared" si="19"/>
        <v>入力不可</v>
      </c>
      <c r="F44" s="22" t="str">
        <f t="shared" si="19"/>
        <v>入力不可</v>
      </c>
      <c r="G44" s="22" t="str">
        <f t="shared" si="19"/>
        <v>入力不可</v>
      </c>
      <c r="H44" s="22" t="str">
        <f t="shared" si="19"/>
        <v/>
      </c>
      <c r="I44" s="22" t="str">
        <f t="shared" si="19"/>
        <v/>
      </c>
      <c r="J44" s="22" t="str">
        <f t="shared" si="19"/>
        <v/>
      </c>
      <c r="K44" s="22" t="str">
        <f t="shared" si="19"/>
        <v/>
      </c>
      <c r="L44" s="22" t="str">
        <f t="shared" si="19"/>
        <v/>
      </c>
      <c r="M44" s="22" t="str">
        <f t="shared" si="19"/>
        <v/>
      </c>
      <c r="N44" s="22" t="str">
        <f t="shared" si="19"/>
        <v/>
      </c>
      <c r="O44" s="26"/>
    </row>
    <row r="45" spans="2:30" ht="27.6" customHeight="1" thickBot="1" x14ac:dyDescent="0.5">
      <c r="B45" s="53"/>
      <c r="C45" s="3"/>
      <c r="D45" s="3"/>
      <c r="E45" s="3"/>
      <c r="F45" s="3"/>
      <c r="G45" s="3"/>
      <c r="H45" s="3"/>
      <c r="I45" s="3"/>
      <c r="J45" s="3"/>
      <c r="K45" s="3"/>
      <c r="L45" s="3"/>
      <c r="M45" s="3"/>
      <c r="N45" s="3"/>
      <c r="O45" s="3"/>
    </row>
    <row r="46" spans="2:30" ht="31.2" customHeight="1" x14ac:dyDescent="0.45">
      <c r="B46" s="235" t="s">
        <v>94</v>
      </c>
      <c r="C46" s="13" t="s">
        <v>2</v>
      </c>
      <c r="D46" s="14" t="s">
        <v>4</v>
      </c>
      <c r="E46" s="14" t="s">
        <v>5</v>
      </c>
      <c r="F46" s="14" t="s">
        <v>6</v>
      </c>
      <c r="G46" s="14" t="s">
        <v>7</v>
      </c>
      <c r="H46" s="14" t="s">
        <v>8</v>
      </c>
      <c r="I46" s="14" t="s">
        <v>9</v>
      </c>
      <c r="J46" s="14" t="s">
        <v>10</v>
      </c>
      <c r="K46" s="14" t="s">
        <v>11</v>
      </c>
      <c r="L46" s="14" t="s">
        <v>12</v>
      </c>
      <c r="M46" s="14" t="s">
        <v>13</v>
      </c>
      <c r="N46" s="15"/>
      <c r="O46" s="16" t="s">
        <v>15</v>
      </c>
    </row>
    <row r="47" spans="2:30" ht="31.2" customHeight="1" x14ac:dyDescent="0.45">
      <c r="B47" s="236" t="s">
        <v>152</v>
      </c>
      <c r="C47" s="61">
        <f t="shared" ref="C47:M47" si="20">+C41+C34+C27+C20</f>
        <v>0</v>
      </c>
      <c r="D47" s="61">
        <f>+D41+D34+D27+D20</f>
        <v>0</v>
      </c>
      <c r="E47" s="61">
        <f>+E41+E34+E27+E20</f>
        <v>0</v>
      </c>
      <c r="F47" s="61">
        <f t="shared" si="20"/>
        <v>0</v>
      </c>
      <c r="G47" s="61">
        <f t="shared" si="20"/>
        <v>0</v>
      </c>
      <c r="H47" s="61">
        <f t="shared" si="20"/>
        <v>41500</v>
      </c>
      <c r="I47" s="61">
        <f t="shared" si="20"/>
        <v>48500</v>
      </c>
      <c r="J47" s="61">
        <f t="shared" si="20"/>
        <v>53500</v>
      </c>
      <c r="K47" s="61">
        <f t="shared" si="20"/>
        <v>53500</v>
      </c>
      <c r="L47" s="61">
        <f t="shared" si="20"/>
        <v>47500</v>
      </c>
      <c r="M47" s="61">
        <f t="shared" si="20"/>
        <v>43500</v>
      </c>
      <c r="N47" s="34"/>
      <c r="O47" s="237">
        <f>SUM(C47:M47)</f>
        <v>288000</v>
      </c>
    </row>
    <row r="48" spans="2:30" ht="30.6" customHeight="1" thickBot="1" x14ac:dyDescent="0.5">
      <c r="B48" s="238" t="s">
        <v>157</v>
      </c>
      <c r="C48" s="55">
        <f t="shared" ref="C48:M48" si="21">+C43+C36+C29+C22</f>
        <v>0</v>
      </c>
      <c r="D48" s="55">
        <f t="shared" si="21"/>
        <v>0</v>
      </c>
      <c r="E48" s="55">
        <f t="shared" si="21"/>
        <v>0</v>
      </c>
      <c r="F48" s="55">
        <f t="shared" si="21"/>
        <v>0</v>
      </c>
      <c r="G48" s="55">
        <f t="shared" si="21"/>
        <v>0</v>
      </c>
      <c r="H48" s="55">
        <f t="shared" si="21"/>
        <v>20750</v>
      </c>
      <c r="I48" s="55">
        <f t="shared" si="21"/>
        <v>24250</v>
      </c>
      <c r="J48" s="55">
        <f t="shared" si="21"/>
        <v>26750</v>
      </c>
      <c r="K48" s="55">
        <f t="shared" si="21"/>
        <v>26750</v>
      </c>
      <c r="L48" s="55">
        <f t="shared" si="21"/>
        <v>23750</v>
      </c>
      <c r="M48" s="55">
        <f t="shared" si="21"/>
        <v>21750</v>
      </c>
      <c r="N48" s="18"/>
      <c r="O48" s="19">
        <f>SUM(C48:M48)</f>
        <v>144000</v>
      </c>
      <c r="P48" s="153" t="s">
        <v>82</v>
      </c>
    </row>
    <row r="49" spans="2:32" ht="18" customHeight="1" thickBot="1" x14ac:dyDescent="0.5">
      <c r="B49" s="53"/>
      <c r="C49" s="3"/>
      <c r="D49" s="3"/>
      <c r="E49" s="3"/>
      <c r="F49" s="3"/>
      <c r="G49" s="3"/>
      <c r="H49" s="3"/>
      <c r="I49" s="3"/>
      <c r="J49" s="3"/>
      <c r="K49" s="3"/>
      <c r="L49" s="3"/>
      <c r="M49" s="3"/>
      <c r="N49" s="3"/>
      <c r="O49" s="3"/>
    </row>
    <row r="50" spans="2:32" ht="30.6" customHeight="1" thickBot="1" x14ac:dyDescent="0.5">
      <c r="B50" s="65" t="s">
        <v>311</v>
      </c>
      <c r="C50" s="66"/>
      <c r="D50" s="66"/>
      <c r="E50" s="66"/>
      <c r="F50" s="66"/>
      <c r="G50" s="66"/>
      <c r="H50" s="2" t="s">
        <v>26</v>
      </c>
      <c r="I50" s="3"/>
      <c r="J50" s="3"/>
      <c r="K50" s="3"/>
      <c r="L50" s="364" t="s">
        <v>34</v>
      </c>
      <c r="M50" s="365"/>
      <c r="N50" s="365"/>
      <c r="O50" s="97">
        <v>12000</v>
      </c>
      <c r="P50" s="318" t="str">
        <f>IF(SUMPRODUCT(--(LEN(TRIM(SUBSTITUTE(O50,"　","")))=0))&gt;0,"研修受講料に未入力があります","")</f>
        <v/>
      </c>
      <c r="S50" s="67"/>
    </row>
    <row r="51" spans="2:32" ht="30.6" customHeight="1" thickBot="1" x14ac:dyDescent="0.5">
      <c r="B51" s="155" t="s">
        <v>85</v>
      </c>
      <c r="C51" s="366" t="s">
        <v>92</v>
      </c>
      <c r="D51" s="367"/>
      <c r="E51" s="367"/>
      <c r="F51" s="368">
        <f>ROUNDDOWN(R53,-3)</f>
        <v>149000</v>
      </c>
      <c r="G51" s="369"/>
      <c r="H51" s="370"/>
      <c r="I51" s="153" t="s">
        <v>84</v>
      </c>
      <c r="J51" s="3"/>
      <c r="K51" s="3"/>
      <c r="L51" s="371" t="s">
        <v>153</v>
      </c>
      <c r="M51" s="372"/>
      <c r="N51" s="372"/>
      <c r="O51" s="19">
        <f>+S51</f>
        <v>5000</v>
      </c>
      <c r="P51" s="153" t="s">
        <v>83</v>
      </c>
      <c r="S51">
        <f>IF(O50/2&lt;5000,O50/2,5000)</f>
        <v>5000</v>
      </c>
    </row>
    <row r="52" spans="2:32" ht="30.6" customHeight="1" thickBot="1" x14ac:dyDescent="0.5">
      <c r="B52" s="155" t="s">
        <v>91</v>
      </c>
      <c r="C52" s="351" t="s">
        <v>86</v>
      </c>
      <c r="D52" s="352"/>
      <c r="E52" s="352"/>
      <c r="F52" s="353">
        <f>+'(別紙1－2)消耗品計画'!N43</f>
        <v>100000</v>
      </c>
      <c r="G52" s="354"/>
      <c r="H52" s="355"/>
      <c r="I52" s="356"/>
      <c r="J52" s="356"/>
      <c r="K52" s="356"/>
      <c r="L52" s="357" t="s">
        <v>309</v>
      </c>
      <c r="M52" s="357"/>
      <c r="N52" s="357"/>
      <c r="O52" s="357"/>
    </row>
    <row r="53" spans="2:32" ht="31.95" customHeight="1" thickTop="1" thickBot="1" x14ac:dyDescent="0.5">
      <c r="B53" s="155" t="s">
        <v>160</v>
      </c>
      <c r="C53" s="359" t="s">
        <v>15</v>
      </c>
      <c r="D53" s="360"/>
      <c r="E53" s="360"/>
      <c r="F53" s="361">
        <f>F51+F52</f>
        <v>249000</v>
      </c>
      <c r="G53" s="361"/>
      <c r="H53" s="362"/>
      <c r="J53" s="68" t="s">
        <v>120</v>
      </c>
      <c r="L53" s="358"/>
      <c r="M53" s="358"/>
      <c r="N53" s="358"/>
      <c r="O53" s="358"/>
      <c r="P53" s="69"/>
      <c r="R53" s="148">
        <f>O48+O51</f>
        <v>149000</v>
      </c>
      <c r="S53" s="151">
        <f>IF(R53&gt;O13,O13,R53)</f>
        <v>149000</v>
      </c>
      <c r="AF53" s="148">
        <f>+F53</f>
        <v>249000</v>
      </c>
    </row>
    <row r="54" spans="2:32" ht="31.95" customHeight="1" x14ac:dyDescent="0.45">
      <c r="B54" s="155" t="s">
        <v>120</v>
      </c>
      <c r="C54" s="348"/>
      <c r="D54" s="348"/>
      <c r="E54" s="348"/>
      <c r="F54" s="349"/>
      <c r="G54" s="349"/>
      <c r="H54" s="349"/>
      <c r="I54" s="350"/>
      <c r="J54" s="350"/>
      <c r="K54" s="156"/>
      <c r="L54" t="s">
        <v>310</v>
      </c>
      <c r="R54" s="148"/>
      <c r="S54" s="151"/>
    </row>
    <row r="55" spans="2:32" ht="60.6" hidden="1" customHeight="1" x14ac:dyDescent="0.45">
      <c r="H55" s="148" t="e">
        <f>+#REF!</f>
        <v>#REF!</v>
      </c>
    </row>
    <row r="56" spans="2:32" ht="27.6" hidden="1" customHeight="1" x14ac:dyDescent="0.45"/>
    <row r="57" spans="2:32" ht="27.6" customHeight="1" x14ac:dyDescent="0.45"/>
    <row r="58" spans="2:32" ht="27.6" customHeight="1" x14ac:dyDescent="0.45"/>
    <row r="59" spans="2:32" ht="27.6" customHeight="1" x14ac:dyDescent="0.45"/>
    <row r="60" spans="2:32" ht="27.6" customHeight="1" x14ac:dyDescent="0.45"/>
    <row r="61" spans="2:32" ht="27.6" customHeight="1" x14ac:dyDescent="0.45"/>
    <row r="62" spans="2:32" ht="27.6" customHeight="1" x14ac:dyDescent="0.45"/>
    <row r="63" spans="2:32" ht="27.6" customHeight="1" x14ac:dyDescent="0.45"/>
    <row r="64" spans="2:32" ht="27.6" customHeight="1" x14ac:dyDescent="0.45"/>
    <row r="65" customFormat="1" ht="27.6" customHeight="1" x14ac:dyDescent="0.45"/>
    <row r="66" customFormat="1" ht="27.6" customHeight="1" x14ac:dyDescent="0.45"/>
    <row r="67" customFormat="1" ht="27.6" customHeight="1" x14ac:dyDescent="0.45"/>
    <row r="68" customFormat="1" ht="27.6" customHeight="1" x14ac:dyDescent="0.45"/>
    <row r="69" customFormat="1" ht="27.6" customHeight="1" x14ac:dyDescent="0.45"/>
    <row r="70" customFormat="1" ht="27.6" customHeight="1" x14ac:dyDescent="0.45"/>
    <row r="71" customFormat="1" ht="27.6" customHeight="1" x14ac:dyDescent="0.45"/>
    <row r="72" customFormat="1" ht="27.6" customHeight="1" x14ac:dyDescent="0.45"/>
    <row r="73" customFormat="1" ht="27.6" customHeight="1" x14ac:dyDescent="0.45"/>
    <row r="74" customFormat="1" ht="27.6" customHeight="1" x14ac:dyDescent="0.45"/>
    <row r="75" customFormat="1" ht="27.6" customHeight="1" x14ac:dyDescent="0.45"/>
    <row r="76" customFormat="1" ht="27.6" customHeight="1" x14ac:dyDescent="0.45"/>
    <row r="77" customFormat="1" ht="27.6" customHeight="1" x14ac:dyDescent="0.45"/>
    <row r="78" customFormat="1" ht="27.6" customHeight="1" x14ac:dyDescent="0.45"/>
    <row r="79" customFormat="1" ht="27.6" customHeight="1" x14ac:dyDescent="0.45"/>
    <row r="80" customFormat="1" ht="27.6" customHeight="1" x14ac:dyDescent="0.45"/>
    <row r="81" customFormat="1" ht="27.6" customHeight="1" x14ac:dyDescent="0.45"/>
    <row r="82" customFormat="1" ht="27.6" customHeight="1" x14ac:dyDescent="0.45"/>
    <row r="83" customFormat="1" ht="27.6" customHeight="1" x14ac:dyDescent="0.45"/>
    <row r="84" customFormat="1" ht="27.6" customHeight="1" x14ac:dyDescent="0.45"/>
    <row r="85" customFormat="1" ht="27.6" customHeight="1" x14ac:dyDescent="0.45"/>
    <row r="86" customFormat="1" ht="27.6" customHeight="1" x14ac:dyDescent="0.45"/>
    <row r="87" customFormat="1" ht="27.6" customHeight="1" x14ac:dyDescent="0.45"/>
    <row r="88" customFormat="1" ht="27.6" customHeight="1" x14ac:dyDescent="0.45"/>
    <row r="89" customFormat="1" ht="27.6" customHeight="1" x14ac:dyDescent="0.45"/>
    <row r="90" customFormat="1" ht="27.6" customHeight="1" x14ac:dyDescent="0.45"/>
    <row r="91" customFormat="1" ht="27.6" customHeight="1" x14ac:dyDescent="0.45"/>
    <row r="92" customFormat="1" ht="27.6" customHeight="1" x14ac:dyDescent="0.45"/>
    <row r="93" customFormat="1" ht="27.6" customHeight="1" x14ac:dyDescent="0.45"/>
    <row r="94" customFormat="1" ht="27.6" customHeight="1" x14ac:dyDescent="0.45"/>
    <row r="95" customFormat="1" ht="27.6" customHeight="1" x14ac:dyDescent="0.45"/>
    <row r="96" customFormat="1" ht="27.6" customHeight="1" x14ac:dyDescent="0.45"/>
    <row r="97" customFormat="1" ht="27.6" customHeight="1" x14ac:dyDescent="0.45"/>
    <row r="98" customFormat="1" ht="27.6" customHeight="1" x14ac:dyDescent="0.45"/>
    <row r="99" customFormat="1" ht="27.6" customHeight="1" x14ac:dyDescent="0.45"/>
    <row r="100" customFormat="1" ht="27.6" customHeight="1" x14ac:dyDescent="0.45"/>
  </sheetData>
  <sheetProtection sheet="1" objects="1" scenarios="1"/>
  <mergeCells count="52">
    <mergeCell ref="B2:L2"/>
    <mergeCell ref="M2:N2"/>
    <mergeCell ref="B4:C4"/>
    <mergeCell ref="D4:N4"/>
    <mergeCell ref="B5:C5"/>
    <mergeCell ref="D5:N5"/>
    <mergeCell ref="C17:E17"/>
    <mergeCell ref="G17:H17"/>
    <mergeCell ref="I17:J17"/>
    <mergeCell ref="K17:L17"/>
    <mergeCell ref="M17:N17"/>
    <mergeCell ref="B6:C6"/>
    <mergeCell ref="D6:N6"/>
    <mergeCell ref="P10:P11"/>
    <mergeCell ref="M13:N13"/>
    <mergeCell ref="M15:N15"/>
    <mergeCell ref="P18:P19"/>
    <mergeCell ref="P20:P21"/>
    <mergeCell ref="C24:E24"/>
    <mergeCell ref="G24:H24"/>
    <mergeCell ref="I24:J24"/>
    <mergeCell ref="K24:L24"/>
    <mergeCell ref="M24:N24"/>
    <mergeCell ref="P25:P26"/>
    <mergeCell ref="P27:P28"/>
    <mergeCell ref="C31:E31"/>
    <mergeCell ref="G31:H31"/>
    <mergeCell ref="I31:J31"/>
    <mergeCell ref="K31:L31"/>
    <mergeCell ref="M31:N31"/>
    <mergeCell ref="P32:P33"/>
    <mergeCell ref="P34:P36"/>
    <mergeCell ref="C38:E38"/>
    <mergeCell ref="G38:H38"/>
    <mergeCell ref="I38:J38"/>
    <mergeCell ref="K38:L38"/>
    <mergeCell ref="M38:N38"/>
    <mergeCell ref="L52:O53"/>
    <mergeCell ref="C53:E53"/>
    <mergeCell ref="F53:H53"/>
    <mergeCell ref="P39:P40"/>
    <mergeCell ref="P41:P42"/>
    <mergeCell ref="L50:N50"/>
    <mergeCell ref="C51:E51"/>
    <mergeCell ref="F51:H51"/>
    <mergeCell ref="L51:N51"/>
    <mergeCell ref="C54:E54"/>
    <mergeCell ref="F54:H54"/>
    <mergeCell ref="I54:J54"/>
    <mergeCell ref="C52:E52"/>
    <mergeCell ref="F52:H52"/>
    <mergeCell ref="I52:K52"/>
  </mergeCells>
  <phoneticPr fontId="1"/>
  <conditionalFormatting sqref="C11:N11">
    <cfRule type="expression" dxfId="29" priority="6">
      <formula>(C$9="")</formula>
    </cfRule>
  </conditionalFormatting>
  <conditionalFormatting sqref="C12:N12">
    <cfRule type="expression" dxfId="28" priority="8">
      <formula>(C$9="")</formula>
    </cfRule>
  </conditionalFormatting>
  <conditionalFormatting sqref="C19:N20">
    <cfRule type="expression" dxfId="27" priority="1">
      <formula>(C$9="")</formula>
    </cfRule>
  </conditionalFormatting>
  <conditionalFormatting sqref="C23:N23">
    <cfRule type="expression" dxfId="26" priority="12">
      <formula>(C$9="")</formula>
    </cfRule>
  </conditionalFormatting>
  <conditionalFormatting sqref="C26:N27">
    <cfRule type="expression" dxfId="25" priority="5">
      <formula>(C$9="")</formula>
    </cfRule>
  </conditionalFormatting>
  <conditionalFormatting sqref="C30:N30">
    <cfRule type="expression" dxfId="24" priority="11">
      <formula>(C$9="")</formula>
    </cfRule>
  </conditionalFormatting>
  <conditionalFormatting sqref="C33:N34">
    <cfRule type="expression" dxfId="23" priority="4">
      <formula>(C$9="")</formula>
    </cfRule>
  </conditionalFormatting>
  <conditionalFormatting sqref="C37:N37">
    <cfRule type="expression" dxfId="22" priority="10">
      <formula>(C$9="")</formula>
    </cfRule>
  </conditionalFormatting>
  <conditionalFormatting sqref="C40:N41">
    <cfRule type="expression" dxfId="21" priority="3">
      <formula>(C$9="")</formula>
    </cfRule>
  </conditionalFormatting>
  <conditionalFormatting sqref="C44:N44">
    <cfRule type="expression" dxfId="20" priority="9">
      <formula>(C$9="")</formula>
    </cfRule>
  </conditionalFormatting>
  <dataValidations count="2">
    <dataValidation type="list" allowBlank="1" showInputMessage="1" showErrorMessage="1" sqref="I24:J24 I38:J38 I31:J31 I17" xr:uid="{1EA99E5F-50B2-4635-BE2C-67BAC8FD228F}">
      <formula1>$V$12:$V$16</formula1>
    </dataValidation>
    <dataValidation type="list" allowBlank="1" showInputMessage="1" showErrorMessage="1" sqref="O2" xr:uid="{28F45972-44D4-46DC-8654-4B2874E779F5}">
      <formula1>$C$10:$N$10</formula1>
    </dataValidation>
  </dataValidations>
  <printOptions horizontalCentered="1" verticalCentered="1"/>
  <pageMargins left="3.937007874015748E-2" right="0.23622047244094491" top="0.31496062992125984" bottom="0.27559055118110237" header="0.19685039370078741" footer="0.15748031496062992"/>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4468A-D0B5-46D8-8353-E5C901C14CFA}">
  <sheetPr>
    <tabColor theme="7" tint="0.79998168889431442"/>
    <pageSetUpPr fitToPage="1"/>
  </sheetPr>
  <dimension ref="A1:Q47"/>
  <sheetViews>
    <sheetView view="pageBreakPreview" topLeftCell="A30" zoomScale="60" zoomScaleNormal="70" workbookViewId="0">
      <selection activeCell="U36" sqref="U36"/>
    </sheetView>
  </sheetViews>
  <sheetFormatPr defaultRowHeight="18" x14ac:dyDescent="0.45"/>
  <cols>
    <col min="10" max="10" width="9.69921875" bestFit="1" customWidth="1"/>
    <col min="12" max="13" width="8.69921875" customWidth="1"/>
    <col min="14" max="14" width="13.09765625" customWidth="1"/>
    <col min="16" max="19" width="0" hidden="1" customWidth="1"/>
  </cols>
  <sheetData>
    <row r="1" spans="1:14" ht="18.600000000000001" thickBot="1" x14ac:dyDescent="0.5"/>
    <row r="2" spans="1:14" ht="29.4" thickBot="1" x14ac:dyDescent="0.5">
      <c r="A2" s="391" t="s">
        <v>312</v>
      </c>
      <c r="B2" s="391"/>
      <c r="C2" s="391"/>
      <c r="D2" s="391"/>
      <c r="E2" s="391"/>
      <c r="F2" s="391"/>
      <c r="G2" s="391"/>
      <c r="H2" s="391"/>
      <c r="I2" s="391"/>
      <c r="J2" s="391"/>
      <c r="K2" s="392"/>
      <c r="L2" s="393" t="s">
        <v>31</v>
      </c>
      <c r="M2" s="394"/>
      <c r="N2" s="160" t="str">
        <f>'(別紙1－1)年間活動計画'!O2</f>
        <v>9月</v>
      </c>
    </row>
    <row r="3" spans="1:14" ht="27" thickBot="1" x14ac:dyDescent="0.5">
      <c r="A3" s="1" t="s">
        <v>33</v>
      </c>
    </row>
    <row r="4" spans="1:14" ht="46.5" customHeight="1" thickBot="1" x14ac:dyDescent="0.5">
      <c r="A4" s="395" t="s">
        <v>0</v>
      </c>
      <c r="B4" s="396"/>
      <c r="C4" s="417" t="str">
        <f>IF(TRIM(SUBSTITUTE(申請書!R8,"　",""))="","申請書のシートに団体名を入力してください",申請書!R8)</f>
        <v>新潟クラブ</v>
      </c>
      <c r="D4" s="418"/>
      <c r="E4" s="418"/>
      <c r="F4" s="418"/>
      <c r="G4" s="418"/>
      <c r="H4" s="418"/>
      <c r="I4" s="418"/>
      <c r="J4" s="418"/>
      <c r="K4" s="418"/>
      <c r="L4" s="418"/>
      <c r="M4" s="419"/>
    </row>
    <row r="5" spans="1:14" ht="7.05" customHeight="1" x14ac:dyDescent="0.45"/>
    <row r="6" spans="1:14" ht="26.4" x14ac:dyDescent="0.45">
      <c r="A6" s="146" t="s">
        <v>313</v>
      </c>
    </row>
    <row r="7" spans="1:14" ht="26.4" x14ac:dyDescent="0.45">
      <c r="A7" s="146" t="s">
        <v>88</v>
      </c>
    </row>
    <row r="8" spans="1:14" ht="23.55" customHeight="1" x14ac:dyDescent="0.45">
      <c r="L8" s="163"/>
      <c r="N8" s="280" t="s">
        <v>100</v>
      </c>
    </row>
    <row r="9" spans="1:14" s="167" customFormat="1" ht="54.45" customHeight="1" x14ac:dyDescent="0.45">
      <c r="A9" s="166" t="s">
        <v>89</v>
      </c>
      <c r="B9" s="166" t="s">
        <v>90</v>
      </c>
      <c r="C9" s="420" t="s">
        <v>87</v>
      </c>
      <c r="D9" s="420"/>
      <c r="E9" s="420"/>
      <c r="F9" s="420"/>
      <c r="G9" s="420"/>
      <c r="H9" s="166" t="s">
        <v>314</v>
      </c>
      <c r="I9" s="421" t="s">
        <v>315</v>
      </c>
      <c r="J9" s="422"/>
      <c r="K9" s="423" t="s">
        <v>316</v>
      </c>
      <c r="L9" s="424"/>
      <c r="M9" s="425" t="s">
        <v>317</v>
      </c>
      <c r="N9" s="425"/>
    </row>
    <row r="10" spans="1:14" ht="30" customHeight="1" x14ac:dyDescent="0.45">
      <c r="A10" s="166">
        <v>1</v>
      </c>
      <c r="B10" s="239" t="s">
        <v>323</v>
      </c>
      <c r="C10" s="411" t="s">
        <v>187</v>
      </c>
      <c r="D10" s="411"/>
      <c r="E10" s="411"/>
      <c r="F10" s="411"/>
      <c r="G10" s="411"/>
      <c r="H10" s="281">
        <v>15</v>
      </c>
      <c r="I10" s="412">
        <v>3650</v>
      </c>
      <c r="J10" s="413"/>
      <c r="K10" s="414">
        <f t="shared" ref="K10:K39" si="0">H10*I10</f>
        <v>54750</v>
      </c>
      <c r="L10" s="414"/>
      <c r="M10" s="415">
        <f t="shared" ref="M10:M38" si="1">ROUNDDOWN(K10/2,0)</f>
        <v>27375</v>
      </c>
      <c r="N10" s="415"/>
    </row>
    <row r="11" spans="1:14" ht="30" customHeight="1" x14ac:dyDescent="0.45">
      <c r="A11" s="166">
        <v>2</v>
      </c>
      <c r="B11" s="239" t="s">
        <v>324</v>
      </c>
      <c r="C11" s="411" t="s">
        <v>318</v>
      </c>
      <c r="D11" s="411"/>
      <c r="E11" s="411"/>
      <c r="F11" s="411"/>
      <c r="G11" s="411"/>
      <c r="H11" s="281">
        <v>5</v>
      </c>
      <c r="I11" s="412">
        <v>5545</v>
      </c>
      <c r="J11" s="413"/>
      <c r="K11" s="414">
        <f t="shared" si="0"/>
        <v>27725</v>
      </c>
      <c r="L11" s="414"/>
      <c r="M11" s="415">
        <f t="shared" si="1"/>
        <v>13862</v>
      </c>
      <c r="N11" s="415"/>
    </row>
    <row r="12" spans="1:14" ht="30" customHeight="1" x14ac:dyDescent="0.45">
      <c r="A12" s="166">
        <v>3</v>
      </c>
      <c r="B12" s="239" t="s">
        <v>325</v>
      </c>
      <c r="C12" s="411" t="s">
        <v>326</v>
      </c>
      <c r="D12" s="411"/>
      <c r="E12" s="411"/>
      <c r="F12" s="411"/>
      <c r="G12" s="411"/>
      <c r="H12" s="281">
        <v>12</v>
      </c>
      <c r="I12" s="412">
        <v>9800</v>
      </c>
      <c r="J12" s="413"/>
      <c r="K12" s="414">
        <f t="shared" si="0"/>
        <v>117600</v>
      </c>
      <c r="L12" s="414"/>
      <c r="M12" s="415">
        <f t="shared" si="1"/>
        <v>58800</v>
      </c>
      <c r="N12" s="415"/>
    </row>
    <row r="13" spans="1:14" ht="30" customHeight="1" x14ac:dyDescent="0.45">
      <c r="A13" s="166">
        <v>4</v>
      </c>
      <c r="B13" s="239"/>
      <c r="C13" s="411"/>
      <c r="D13" s="411"/>
      <c r="E13" s="411"/>
      <c r="F13" s="411"/>
      <c r="G13" s="411"/>
      <c r="H13" s="281"/>
      <c r="I13" s="412"/>
      <c r="J13" s="413"/>
      <c r="K13" s="414">
        <f t="shared" si="0"/>
        <v>0</v>
      </c>
      <c r="L13" s="414"/>
      <c r="M13" s="415">
        <f t="shared" si="1"/>
        <v>0</v>
      </c>
      <c r="N13" s="415"/>
    </row>
    <row r="14" spans="1:14" ht="30" customHeight="1" x14ac:dyDescent="0.45">
      <c r="A14" s="166">
        <v>5</v>
      </c>
      <c r="B14" s="239"/>
      <c r="C14" s="411"/>
      <c r="D14" s="411"/>
      <c r="E14" s="411"/>
      <c r="F14" s="411"/>
      <c r="G14" s="411"/>
      <c r="H14" s="281"/>
      <c r="I14" s="412"/>
      <c r="J14" s="413"/>
      <c r="K14" s="414">
        <f t="shared" si="0"/>
        <v>0</v>
      </c>
      <c r="L14" s="414"/>
      <c r="M14" s="415">
        <f t="shared" si="1"/>
        <v>0</v>
      </c>
      <c r="N14" s="415"/>
    </row>
    <row r="15" spans="1:14" ht="30" customHeight="1" x14ac:dyDescent="0.45">
      <c r="A15" s="166">
        <v>6</v>
      </c>
      <c r="B15" s="239"/>
      <c r="C15" s="411"/>
      <c r="D15" s="411"/>
      <c r="E15" s="411"/>
      <c r="F15" s="411"/>
      <c r="G15" s="411"/>
      <c r="H15" s="281"/>
      <c r="I15" s="412"/>
      <c r="J15" s="413"/>
      <c r="K15" s="414">
        <f t="shared" si="0"/>
        <v>0</v>
      </c>
      <c r="L15" s="414"/>
      <c r="M15" s="415">
        <f t="shared" si="1"/>
        <v>0</v>
      </c>
      <c r="N15" s="415"/>
    </row>
    <row r="16" spans="1:14" ht="30" customHeight="1" x14ac:dyDescent="0.45">
      <c r="A16" s="166">
        <v>7</v>
      </c>
      <c r="B16" s="239"/>
      <c r="C16" s="411"/>
      <c r="D16" s="411"/>
      <c r="E16" s="411"/>
      <c r="F16" s="411"/>
      <c r="G16" s="411"/>
      <c r="H16" s="281"/>
      <c r="I16" s="412"/>
      <c r="J16" s="413"/>
      <c r="K16" s="414">
        <f t="shared" si="0"/>
        <v>0</v>
      </c>
      <c r="L16" s="414"/>
      <c r="M16" s="415">
        <f t="shared" si="1"/>
        <v>0</v>
      </c>
      <c r="N16" s="415"/>
    </row>
    <row r="17" spans="1:14" ht="30" customHeight="1" x14ac:dyDescent="0.45">
      <c r="A17" s="166">
        <v>8</v>
      </c>
      <c r="B17" s="239"/>
      <c r="C17" s="411"/>
      <c r="D17" s="411"/>
      <c r="E17" s="411"/>
      <c r="F17" s="411"/>
      <c r="G17" s="411"/>
      <c r="H17" s="281"/>
      <c r="I17" s="412"/>
      <c r="J17" s="413"/>
      <c r="K17" s="414">
        <f t="shared" si="0"/>
        <v>0</v>
      </c>
      <c r="L17" s="414"/>
      <c r="M17" s="415">
        <f t="shared" si="1"/>
        <v>0</v>
      </c>
      <c r="N17" s="415"/>
    </row>
    <row r="18" spans="1:14" ht="30" customHeight="1" x14ac:dyDescent="0.45">
      <c r="A18" s="166">
        <v>9</v>
      </c>
      <c r="B18" s="239"/>
      <c r="C18" s="411"/>
      <c r="D18" s="411"/>
      <c r="E18" s="411"/>
      <c r="F18" s="411"/>
      <c r="G18" s="411"/>
      <c r="H18" s="281"/>
      <c r="I18" s="412"/>
      <c r="J18" s="413"/>
      <c r="K18" s="414">
        <f t="shared" si="0"/>
        <v>0</v>
      </c>
      <c r="L18" s="414"/>
      <c r="M18" s="415">
        <f t="shared" si="1"/>
        <v>0</v>
      </c>
      <c r="N18" s="415"/>
    </row>
    <row r="19" spans="1:14" ht="30" customHeight="1" x14ac:dyDescent="0.45">
      <c r="A19" s="166">
        <v>10</v>
      </c>
      <c r="B19" s="239"/>
      <c r="C19" s="411"/>
      <c r="D19" s="411"/>
      <c r="E19" s="411"/>
      <c r="F19" s="411"/>
      <c r="G19" s="411"/>
      <c r="H19" s="281"/>
      <c r="I19" s="412"/>
      <c r="J19" s="413"/>
      <c r="K19" s="414">
        <f t="shared" si="0"/>
        <v>0</v>
      </c>
      <c r="L19" s="414"/>
      <c r="M19" s="415">
        <f t="shared" si="1"/>
        <v>0</v>
      </c>
      <c r="N19" s="415"/>
    </row>
    <row r="20" spans="1:14" ht="30" customHeight="1" x14ac:dyDescent="0.45">
      <c r="A20" s="166">
        <v>11</v>
      </c>
      <c r="B20" s="239"/>
      <c r="C20" s="411"/>
      <c r="D20" s="411"/>
      <c r="E20" s="411"/>
      <c r="F20" s="411"/>
      <c r="G20" s="411"/>
      <c r="H20" s="281"/>
      <c r="I20" s="412"/>
      <c r="J20" s="413"/>
      <c r="K20" s="414">
        <f t="shared" si="0"/>
        <v>0</v>
      </c>
      <c r="L20" s="414"/>
      <c r="M20" s="415">
        <f t="shared" si="1"/>
        <v>0</v>
      </c>
      <c r="N20" s="415"/>
    </row>
    <row r="21" spans="1:14" ht="30" customHeight="1" x14ac:dyDescent="0.45">
      <c r="A21" s="166">
        <v>12</v>
      </c>
      <c r="B21" s="239"/>
      <c r="C21" s="411"/>
      <c r="D21" s="411"/>
      <c r="E21" s="411"/>
      <c r="F21" s="411"/>
      <c r="G21" s="411"/>
      <c r="H21" s="281"/>
      <c r="I21" s="412"/>
      <c r="J21" s="413"/>
      <c r="K21" s="414">
        <f t="shared" si="0"/>
        <v>0</v>
      </c>
      <c r="L21" s="414"/>
      <c r="M21" s="415">
        <f t="shared" si="1"/>
        <v>0</v>
      </c>
      <c r="N21" s="415"/>
    </row>
    <row r="22" spans="1:14" ht="30" customHeight="1" x14ac:dyDescent="0.45">
      <c r="A22" s="166">
        <v>13</v>
      </c>
      <c r="B22" s="239"/>
      <c r="C22" s="411"/>
      <c r="D22" s="411"/>
      <c r="E22" s="411"/>
      <c r="F22" s="411"/>
      <c r="G22" s="411"/>
      <c r="H22" s="281"/>
      <c r="I22" s="412"/>
      <c r="J22" s="413"/>
      <c r="K22" s="414">
        <f t="shared" si="0"/>
        <v>0</v>
      </c>
      <c r="L22" s="414"/>
      <c r="M22" s="415">
        <f t="shared" si="1"/>
        <v>0</v>
      </c>
      <c r="N22" s="415"/>
    </row>
    <row r="23" spans="1:14" ht="30" customHeight="1" x14ac:dyDescent="0.45">
      <c r="A23" s="166">
        <v>14</v>
      </c>
      <c r="B23" s="239"/>
      <c r="C23" s="411"/>
      <c r="D23" s="411"/>
      <c r="E23" s="411"/>
      <c r="F23" s="411"/>
      <c r="G23" s="411"/>
      <c r="H23" s="281"/>
      <c r="I23" s="412"/>
      <c r="J23" s="413"/>
      <c r="K23" s="414">
        <f t="shared" si="0"/>
        <v>0</v>
      </c>
      <c r="L23" s="414"/>
      <c r="M23" s="415">
        <f t="shared" si="1"/>
        <v>0</v>
      </c>
      <c r="N23" s="415"/>
    </row>
    <row r="24" spans="1:14" ht="30" customHeight="1" x14ac:dyDescent="0.45">
      <c r="A24" s="166">
        <v>15</v>
      </c>
      <c r="B24" s="239"/>
      <c r="C24" s="411"/>
      <c r="D24" s="411"/>
      <c r="E24" s="411"/>
      <c r="F24" s="411"/>
      <c r="G24" s="411"/>
      <c r="H24" s="281"/>
      <c r="I24" s="412"/>
      <c r="J24" s="413"/>
      <c r="K24" s="414">
        <f t="shared" si="0"/>
        <v>0</v>
      </c>
      <c r="L24" s="414"/>
      <c r="M24" s="415">
        <f t="shared" si="1"/>
        <v>0</v>
      </c>
      <c r="N24" s="415"/>
    </row>
    <row r="25" spans="1:14" ht="30" customHeight="1" x14ac:dyDescent="0.45">
      <c r="A25" s="166">
        <v>16</v>
      </c>
      <c r="B25" s="239"/>
      <c r="C25" s="411"/>
      <c r="D25" s="411"/>
      <c r="E25" s="411"/>
      <c r="F25" s="411"/>
      <c r="G25" s="411"/>
      <c r="H25" s="281"/>
      <c r="I25" s="412"/>
      <c r="J25" s="413"/>
      <c r="K25" s="414">
        <f t="shared" si="0"/>
        <v>0</v>
      </c>
      <c r="L25" s="414"/>
      <c r="M25" s="415">
        <f t="shared" si="1"/>
        <v>0</v>
      </c>
      <c r="N25" s="415"/>
    </row>
    <row r="26" spans="1:14" ht="30" customHeight="1" x14ac:dyDescent="0.45">
      <c r="A26" s="166">
        <v>17</v>
      </c>
      <c r="B26" s="239"/>
      <c r="C26" s="411"/>
      <c r="D26" s="411"/>
      <c r="E26" s="411"/>
      <c r="F26" s="411"/>
      <c r="G26" s="411"/>
      <c r="H26" s="281"/>
      <c r="I26" s="412"/>
      <c r="J26" s="413"/>
      <c r="K26" s="414">
        <f t="shared" si="0"/>
        <v>0</v>
      </c>
      <c r="L26" s="414"/>
      <c r="M26" s="415">
        <f t="shared" si="1"/>
        <v>0</v>
      </c>
      <c r="N26" s="415"/>
    </row>
    <row r="27" spans="1:14" ht="30" customHeight="1" x14ac:dyDescent="0.45">
      <c r="A27" s="166">
        <v>18</v>
      </c>
      <c r="B27" s="239"/>
      <c r="C27" s="411"/>
      <c r="D27" s="411"/>
      <c r="E27" s="411"/>
      <c r="F27" s="411"/>
      <c r="G27" s="411"/>
      <c r="H27" s="281"/>
      <c r="I27" s="412"/>
      <c r="J27" s="413"/>
      <c r="K27" s="414">
        <f t="shared" si="0"/>
        <v>0</v>
      </c>
      <c r="L27" s="414"/>
      <c r="M27" s="415">
        <f t="shared" si="1"/>
        <v>0</v>
      </c>
      <c r="N27" s="415"/>
    </row>
    <row r="28" spans="1:14" ht="30" customHeight="1" x14ac:dyDescent="0.45">
      <c r="A28" s="166">
        <v>19</v>
      </c>
      <c r="B28" s="239"/>
      <c r="C28" s="411"/>
      <c r="D28" s="411"/>
      <c r="E28" s="411"/>
      <c r="F28" s="411"/>
      <c r="G28" s="411"/>
      <c r="H28" s="281"/>
      <c r="I28" s="412"/>
      <c r="J28" s="413"/>
      <c r="K28" s="414">
        <f t="shared" si="0"/>
        <v>0</v>
      </c>
      <c r="L28" s="414"/>
      <c r="M28" s="415">
        <f t="shared" si="1"/>
        <v>0</v>
      </c>
      <c r="N28" s="415"/>
    </row>
    <row r="29" spans="1:14" ht="30" customHeight="1" x14ac:dyDescent="0.45">
      <c r="A29" s="166">
        <v>20</v>
      </c>
      <c r="B29" s="239"/>
      <c r="C29" s="411"/>
      <c r="D29" s="411"/>
      <c r="E29" s="411"/>
      <c r="F29" s="411"/>
      <c r="G29" s="411"/>
      <c r="H29" s="281"/>
      <c r="I29" s="412"/>
      <c r="J29" s="413"/>
      <c r="K29" s="414">
        <f t="shared" si="0"/>
        <v>0</v>
      </c>
      <c r="L29" s="414"/>
      <c r="M29" s="415">
        <f t="shared" si="1"/>
        <v>0</v>
      </c>
      <c r="N29" s="415"/>
    </row>
    <row r="30" spans="1:14" ht="30" customHeight="1" x14ac:dyDescent="0.45">
      <c r="A30" s="166">
        <v>21</v>
      </c>
      <c r="B30" s="239"/>
      <c r="C30" s="411"/>
      <c r="D30" s="411"/>
      <c r="E30" s="411"/>
      <c r="F30" s="411"/>
      <c r="G30" s="411"/>
      <c r="H30" s="281"/>
      <c r="I30" s="412"/>
      <c r="J30" s="413"/>
      <c r="K30" s="414">
        <f t="shared" si="0"/>
        <v>0</v>
      </c>
      <c r="L30" s="414"/>
      <c r="M30" s="415">
        <f t="shared" si="1"/>
        <v>0</v>
      </c>
      <c r="N30" s="415"/>
    </row>
    <row r="31" spans="1:14" ht="30" customHeight="1" x14ac:dyDescent="0.45">
      <c r="A31" s="166">
        <v>22</v>
      </c>
      <c r="B31" s="239"/>
      <c r="C31" s="411"/>
      <c r="D31" s="411"/>
      <c r="E31" s="411"/>
      <c r="F31" s="411"/>
      <c r="G31" s="411"/>
      <c r="H31" s="281"/>
      <c r="I31" s="412"/>
      <c r="J31" s="413"/>
      <c r="K31" s="414">
        <f t="shared" si="0"/>
        <v>0</v>
      </c>
      <c r="L31" s="414"/>
      <c r="M31" s="415">
        <f t="shared" si="1"/>
        <v>0</v>
      </c>
      <c r="N31" s="415"/>
    </row>
    <row r="32" spans="1:14" ht="30" customHeight="1" x14ac:dyDescent="0.45">
      <c r="A32" s="166">
        <v>23</v>
      </c>
      <c r="B32" s="239"/>
      <c r="C32" s="411"/>
      <c r="D32" s="411"/>
      <c r="E32" s="411"/>
      <c r="F32" s="411"/>
      <c r="G32" s="411"/>
      <c r="H32" s="281"/>
      <c r="I32" s="412"/>
      <c r="J32" s="413"/>
      <c r="K32" s="414">
        <f t="shared" si="0"/>
        <v>0</v>
      </c>
      <c r="L32" s="414"/>
      <c r="M32" s="415">
        <f t="shared" si="1"/>
        <v>0</v>
      </c>
      <c r="N32" s="415"/>
    </row>
    <row r="33" spans="1:17" ht="30" customHeight="1" x14ac:dyDescent="0.45">
      <c r="A33" s="166">
        <v>24</v>
      </c>
      <c r="B33" s="239"/>
      <c r="C33" s="411"/>
      <c r="D33" s="411"/>
      <c r="E33" s="411"/>
      <c r="F33" s="411"/>
      <c r="G33" s="411"/>
      <c r="H33" s="281"/>
      <c r="I33" s="412"/>
      <c r="J33" s="413"/>
      <c r="K33" s="414">
        <f t="shared" si="0"/>
        <v>0</v>
      </c>
      <c r="L33" s="414"/>
      <c r="M33" s="415">
        <f t="shared" si="1"/>
        <v>0</v>
      </c>
      <c r="N33" s="415"/>
    </row>
    <row r="34" spans="1:17" ht="30" customHeight="1" x14ac:dyDescent="0.45">
      <c r="A34" s="166">
        <v>25</v>
      </c>
      <c r="B34" s="239"/>
      <c r="C34" s="411"/>
      <c r="D34" s="411"/>
      <c r="E34" s="411"/>
      <c r="F34" s="411"/>
      <c r="G34" s="411"/>
      <c r="H34" s="281"/>
      <c r="I34" s="412"/>
      <c r="J34" s="413"/>
      <c r="K34" s="414">
        <f t="shared" si="0"/>
        <v>0</v>
      </c>
      <c r="L34" s="414"/>
      <c r="M34" s="415">
        <f t="shared" si="1"/>
        <v>0</v>
      </c>
      <c r="N34" s="415"/>
    </row>
    <row r="35" spans="1:17" ht="30" customHeight="1" x14ac:dyDescent="0.45">
      <c r="A35" s="166">
        <v>26</v>
      </c>
      <c r="B35" s="239"/>
      <c r="C35" s="411"/>
      <c r="D35" s="411"/>
      <c r="E35" s="411"/>
      <c r="F35" s="411"/>
      <c r="G35" s="411"/>
      <c r="H35" s="281"/>
      <c r="I35" s="412"/>
      <c r="J35" s="413"/>
      <c r="K35" s="414">
        <f t="shared" si="0"/>
        <v>0</v>
      </c>
      <c r="L35" s="414"/>
      <c r="M35" s="415">
        <f t="shared" si="1"/>
        <v>0</v>
      </c>
      <c r="N35" s="415"/>
    </row>
    <row r="36" spans="1:17" ht="30" customHeight="1" x14ac:dyDescent="0.45">
      <c r="A36" s="166">
        <v>27</v>
      </c>
      <c r="B36" s="239"/>
      <c r="C36" s="411"/>
      <c r="D36" s="411"/>
      <c r="E36" s="411"/>
      <c r="F36" s="411"/>
      <c r="G36" s="411"/>
      <c r="H36" s="281"/>
      <c r="I36" s="412"/>
      <c r="J36" s="413"/>
      <c r="K36" s="414">
        <f t="shared" si="0"/>
        <v>0</v>
      </c>
      <c r="L36" s="414"/>
      <c r="M36" s="415">
        <f t="shared" si="1"/>
        <v>0</v>
      </c>
      <c r="N36" s="415"/>
    </row>
    <row r="37" spans="1:17" ht="30" customHeight="1" x14ac:dyDescent="0.45">
      <c r="A37" s="166">
        <v>28</v>
      </c>
      <c r="B37" s="239"/>
      <c r="C37" s="411"/>
      <c r="D37" s="411"/>
      <c r="E37" s="411"/>
      <c r="F37" s="411"/>
      <c r="G37" s="411"/>
      <c r="H37" s="281"/>
      <c r="I37" s="412"/>
      <c r="J37" s="413"/>
      <c r="K37" s="414">
        <f t="shared" si="0"/>
        <v>0</v>
      </c>
      <c r="L37" s="414"/>
      <c r="M37" s="415">
        <f>ROUNDDOWN(K37/2,0)</f>
        <v>0</v>
      </c>
      <c r="N37" s="415"/>
    </row>
    <row r="38" spans="1:17" ht="30" customHeight="1" x14ac:dyDescent="0.45">
      <c r="A38" s="166">
        <v>29</v>
      </c>
      <c r="B38" s="239"/>
      <c r="C38" s="411"/>
      <c r="D38" s="411"/>
      <c r="E38" s="411"/>
      <c r="F38" s="411"/>
      <c r="G38" s="411"/>
      <c r="H38" s="281"/>
      <c r="I38" s="412"/>
      <c r="J38" s="413"/>
      <c r="K38" s="414">
        <f t="shared" si="0"/>
        <v>0</v>
      </c>
      <c r="L38" s="414"/>
      <c r="M38" s="415">
        <f t="shared" si="1"/>
        <v>0</v>
      </c>
      <c r="N38" s="415"/>
    </row>
    <row r="39" spans="1:17" ht="30" customHeight="1" thickBot="1" x14ac:dyDescent="0.5">
      <c r="A39" s="169">
        <v>30</v>
      </c>
      <c r="B39" s="240"/>
      <c r="C39" s="416"/>
      <c r="D39" s="416"/>
      <c r="E39" s="416"/>
      <c r="F39" s="416"/>
      <c r="G39" s="416"/>
      <c r="H39" s="282"/>
      <c r="I39" s="412"/>
      <c r="J39" s="413"/>
      <c r="K39" s="414">
        <f t="shared" si="0"/>
        <v>0</v>
      </c>
      <c r="L39" s="414"/>
      <c r="M39" s="415">
        <f>ROUNDDOWN(K39/2,0)</f>
        <v>0</v>
      </c>
      <c r="N39" s="415"/>
    </row>
    <row r="40" spans="1:17" ht="30" customHeight="1" thickTop="1" x14ac:dyDescent="0.45">
      <c r="A40" s="171" t="s">
        <v>15</v>
      </c>
      <c r="B40" s="172"/>
      <c r="C40" s="404"/>
      <c r="D40" s="404"/>
      <c r="E40" s="404"/>
      <c r="F40" s="404"/>
      <c r="G40" s="404"/>
      <c r="H40" s="175">
        <f>SUM(H10:H39)</f>
        <v>32</v>
      </c>
      <c r="I40" s="405">
        <f>SUM(I10:J39)</f>
        <v>18995</v>
      </c>
      <c r="J40" s="406"/>
      <c r="K40" s="405">
        <f>SUM(K10:L39)</f>
        <v>200075</v>
      </c>
      <c r="L40" s="406"/>
      <c r="M40" s="407">
        <f>SUM(M10:N39)</f>
        <v>100037</v>
      </c>
      <c r="N40" s="407"/>
    </row>
    <row r="41" spans="1:17" ht="31.2" customHeight="1" x14ac:dyDescent="0.45"/>
    <row r="42" spans="1:17" ht="23.4" thickBot="1" x14ac:dyDescent="0.5">
      <c r="A42" s="173" t="s">
        <v>48</v>
      </c>
      <c r="L42" s="3"/>
      <c r="M42" s="3"/>
      <c r="N42" s="2" t="s">
        <v>26</v>
      </c>
    </row>
    <row r="43" spans="1:17" ht="37.200000000000003" thickBot="1" x14ac:dyDescent="0.5">
      <c r="A43" s="174" t="s">
        <v>319</v>
      </c>
      <c r="J43" s="283" t="s">
        <v>91</v>
      </c>
      <c r="K43" s="408" t="s">
        <v>320</v>
      </c>
      <c r="L43" s="409"/>
      <c r="M43" s="410"/>
      <c r="N43" s="4">
        <f>ROUNDDOWN(Q43,-3)</f>
        <v>100000</v>
      </c>
      <c r="Q43" s="151">
        <f>IF(M40&gt;100000,100000,M40)</f>
        <v>100000</v>
      </c>
    </row>
    <row r="44" spans="1:17" ht="22.8" x14ac:dyDescent="0.45">
      <c r="A44" s="174" t="s">
        <v>389</v>
      </c>
      <c r="J44" s="403" t="s">
        <v>321</v>
      </c>
      <c r="K44" s="403"/>
      <c r="L44" s="403"/>
      <c r="M44" s="403"/>
      <c r="N44" s="403"/>
    </row>
    <row r="45" spans="1:17" x14ac:dyDescent="0.45">
      <c r="J45" s="403" t="s">
        <v>322</v>
      </c>
      <c r="K45" s="403"/>
      <c r="L45" s="403"/>
      <c r="M45" s="403"/>
      <c r="N45" s="403"/>
    </row>
    <row r="47" spans="1:17" x14ac:dyDescent="0.45">
      <c r="K47" s="148">
        <f>+K40</f>
        <v>200075</v>
      </c>
    </row>
  </sheetData>
  <sheetProtection sheet="1" objects="1" scenarios="1"/>
  <mergeCells count="135">
    <mergeCell ref="A2:K2"/>
    <mergeCell ref="L2:M2"/>
    <mergeCell ref="A4:B4"/>
    <mergeCell ref="C4:M4"/>
    <mergeCell ref="C9:G9"/>
    <mergeCell ref="I9:J9"/>
    <mergeCell ref="K9:L9"/>
    <mergeCell ref="M9:N9"/>
    <mergeCell ref="C12:G12"/>
    <mergeCell ref="I12:J12"/>
    <mergeCell ref="K12:L12"/>
    <mergeCell ref="M12:N12"/>
    <mergeCell ref="C13:G13"/>
    <mergeCell ref="I13:J13"/>
    <mergeCell ref="K13:L13"/>
    <mergeCell ref="M13:N13"/>
    <mergeCell ref="C10:G10"/>
    <mergeCell ref="I10:J10"/>
    <mergeCell ref="K10:L10"/>
    <mergeCell ref="M10:N10"/>
    <mergeCell ref="C11:G11"/>
    <mergeCell ref="I11:J11"/>
    <mergeCell ref="K11:L11"/>
    <mergeCell ref="M11:N11"/>
    <mergeCell ref="C16:G16"/>
    <mergeCell ref="I16:J16"/>
    <mergeCell ref="K16:L16"/>
    <mergeCell ref="M16:N16"/>
    <mergeCell ref="C17:G17"/>
    <mergeCell ref="I17:J17"/>
    <mergeCell ref="K17:L17"/>
    <mergeCell ref="M17:N17"/>
    <mergeCell ref="C14:G14"/>
    <mergeCell ref="I14:J14"/>
    <mergeCell ref="K14:L14"/>
    <mergeCell ref="M14:N14"/>
    <mergeCell ref="C15:G15"/>
    <mergeCell ref="I15:J15"/>
    <mergeCell ref="K15:L15"/>
    <mergeCell ref="M15:N15"/>
    <mergeCell ref="C20:G20"/>
    <mergeCell ref="I20:J20"/>
    <mergeCell ref="K20:L20"/>
    <mergeCell ref="M20:N20"/>
    <mergeCell ref="C21:G21"/>
    <mergeCell ref="I21:J21"/>
    <mergeCell ref="K21:L21"/>
    <mergeCell ref="M21:N21"/>
    <mergeCell ref="C18:G18"/>
    <mergeCell ref="I18:J18"/>
    <mergeCell ref="K18:L18"/>
    <mergeCell ref="M18:N18"/>
    <mergeCell ref="C19:G19"/>
    <mergeCell ref="I19:J19"/>
    <mergeCell ref="K19:L19"/>
    <mergeCell ref="M19:N19"/>
    <mergeCell ref="C24:G24"/>
    <mergeCell ref="I24:J24"/>
    <mergeCell ref="K24:L24"/>
    <mergeCell ref="M24:N24"/>
    <mergeCell ref="C25:G25"/>
    <mergeCell ref="I25:J25"/>
    <mergeCell ref="K25:L25"/>
    <mergeCell ref="M25:N25"/>
    <mergeCell ref="C22:G22"/>
    <mergeCell ref="I22:J22"/>
    <mergeCell ref="K22:L22"/>
    <mergeCell ref="M22:N22"/>
    <mergeCell ref="C23:G23"/>
    <mergeCell ref="I23:J23"/>
    <mergeCell ref="K23:L23"/>
    <mergeCell ref="M23:N23"/>
    <mergeCell ref="C28:G28"/>
    <mergeCell ref="I28:J28"/>
    <mergeCell ref="K28:L28"/>
    <mergeCell ref="M28:N28"/>
    <mergeCell ref="C29:G29"/>
    <mergeCell ref="I29:J29"/>
    <mergeCell ref="K29:L29"/>
    <mergeCell ref="M29:N29"/>
    <mergeCell ref="C26:G26"/>
    <mergeCell ref="I26:J26"/>
    <mergeCell ref="K26:L26"/>
    <mergeCell ref="M26:N26"/>
    <mergeCell ref="C27:G27"/>
    <mergeCell ref="I27:J27"/>
    <mergeCell ref="K27:L27"/>
    <mergeCell ref="M27:N27"/>
    <mergeCell ref="C32:G32"/>
    <mergeCell ref="I32:J32"/>
    <mergeCell ref="K32:L32"/>
    <mergeCell ref="M32:N32"/>
    <mergeCell ref="C33:G33"/>
    <mergeCell ref="I33:J33"/>
    <mergeCell ref="K33:L33"/>
    <mergeCell ref="M33:N33"/>
    <mergeCell ref="C30:G30"/>
    <mergeCell ref="I30:J30"/>
    <mergeCell ref="K30:L30"/>
    <mergeCell ref="M30:N30"/>
    <mergeCell ref="C31:G31"/>
    <mergeCell ref="I31:J31"/>
    <mergeCell ref="K31:L31"/>
    <mergeCell ref="M31:N31"/>
    <mergeCell ref="C36:G36"/>
    <mergeCell ref="I36:J36"/>
    <mergeCell ref="K36:L36"/>
    <mergeCell ref="M36:N36"/>
    <mergeCell ref="C37:G37"/>
    <mergeCell ref="I37:J37"/>
    <mergeCell ref="K37:L37"/>
    <mergeCell ref="M37:N37"/>
    <mergeCell ref="C34:G34"/>
    <mergeCell ref="I34:J34"/>
    <mergeCell ref="K34:L34"/>
    <mergeCell ref="M34:N34"/>
    <mergeCell ref="C35:G35"/>
    <mergeCell ref="I35:J35"/>
    <mergeCell ref="K35:L35"/>
    <mergeCell ref="M35:N35"/>
    <mergeCell ref="J45:N45"/>
    <mergeCell ref="C40:G40"/>
    <mergeCell ref="I40:J40"/>
    <mergeCell ref="K40:L40"/>
    <mergeCell ref="M40:N40"/>
    <mergeCell ref="K43:M43"/>
    <mergeCell ref="J44:N44"/>
    <mergeCell ref="C38:G38"/>
    <mergeCell ref="I38:J38"/>
    <mergeCell ref="K38:L38"/>
    <mergeCell ref="M38:N38"/>
    <mergeCell ref="C39:G39"/>
    <mergeCell ref="I39:J39"/>
    <mergeCell ref="K39:L39"/>
    <mergeCell ref="M39:N39"/>
  </mergeCells>
  <phoneticPr fontId="1"/>
  <dataValidations count="1">
    <dataValidation type="whole" allowBlank="1" showInputMessage="1" showErrorMessage="1" sqref="I10:J39" xr:uid="{AC7A6353-36E1-4645-AFF3-DD9F0733DD14}">
      <formula1>1</formula1>
      <formula2>29999</formula2>
    </dataValidation>
  </dataValidations>
  <pageMargins left="0.93" right="0.70866141732283472" top="0.44" bottom="0.48" header="0.31496062992125984" footer="0.25"/>
  <pageSetup paperSize="9" scale="57" orientation="portrait" r:id="rId1"/>
  <colBreaks count="1" manualBreakCount="1">
    <brk id="1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9CA1-8B75-435D-9CA7-DA31FC0B767A}">
  <sheetPr>
    <tabColor theme="7" tint="0.79998168889431442"/>
    <pageSetUpPr fitToPage="1"/>
  </sheetPr>
  <dimension ref="A1:N18"/>
  <sheetViews>
    <sheetView topLeftCell="A10" zoomScaleNormal="100" workbookViewId="0">
      <selection activeCell="L11" sqref="L11"/>
    </sheetView>
  </sheetViews>
  <sheetFormatPr defaultColWidth="8.59765625" defaultRowHeight="38.1" customHeight="1" x14ac:dyDescent="0.45"/>
  <cols>
    <col min="1" max="2" width="21.19921875" style="278" customWidth="1"/>
    <col min="3" max="9" width="5.09765625" style="99" customWidth="1"/>
    <col min="10" max="16384" width="8.59765625" style="99"/>
  </cols>
  <sheetData>
    <row r="1" spans="1:14" ht="38.1" customHeight="1" x14ac:dyDescent="0.45">
      <c r="A1" s="436" t="s">
        <v>290</v>
      </c>
      <c r="B1" s="436"/>
      <c r="C1" s="436"/>
      <c r="D1" s="436"/>
      <c r="E1" s="436"/>
      <c r="F1" s="436"/>
      <c r="G1" s="436"/>
      <c r="H1" s="436"/>
      <c r="I1" s="436"/>
    </row>
    <row r="2" spans="1:14" ht="38.1" customHeight="1" x14ac:dyDescent="0.45">
      <c r="A2" s="1" t="s">
        <v>332</v>
      </c>
      <c r="B2" s="276"/>
      <c r="C2" s="276"/>
      <c r="D2" s="102"/>
      <c r="E2" s="102"/>
      <c r="F2" s="102"/>
      <c r="G2" s="102"/>
      <c r="H2" s="102"/>
      <c r="I2" s="102"/>
    </row>
    <row r="3" spans="1:14" ht="38.1" customHeight="1" x14ac:dyDescent="0.45">
      <c r="A3" s="431" t="s">
        <v>291</v>
      </c>
      <c r="B3" s="431"/>
      <c r="C3" s="437" t="str">
        <f>IF(TRIM(SUBSTITUTE(申請書!R8,"　",""))="","申請書のシートに団体名を入力してください",申請書!R8)</f>
        <v>新潟クラブ</v>
      </c>
      <c r="D3" s="438"/>
      <c r="E3" s="438"/>
      <c r="F3" s="438"/>
      <c r="G3" s="438"/>
      <c r="H3" s="438"/>
      <c r="I3" s="439"/>
      <c r="J3" s="179" t="s">
        <v>292</v>
      </c>
    </row>
    <row r="4" spans="1:14" ht="38.1" customHeight="1" x14ac:dyDescent="0.45">
      <c r="A4" s="440"/>
      <c r="B4" s="440"/>
      <c r="C4" s="102"/>
      <c r="D4" s="102"/>
      <c r="E4" s="102"/>
      <c r="F4" s="102"/>
      <c r="G4" s="102"/>
      <c r="H4" s="102"/>
      <c r="I4" s="102"/>
    </row>
    <row r="5" spans="1:14" ht="38.1" customHeight="1" x14ac:dyDescent="0.45">
      <c r="A5" s="431" t="s">
        <v>293</v>
      </c>
      <c r="B5" s="431"/>
      <c r="C5" s="432" t="s">
        <v>382</v>
      </c>
      <c r="D5" s="433"/>
      <c r="E5" s="433"/>
      <c r="F5" s="433"/>
      <c r="G5" s="434"/>
      <c r="H5" s="432" t="s">
        <v>349</v>
      </c>
      <c r="I5" s="434"/>
    </row>
    <row r="6" spans="1:14" ht="38.1" customHeight="1" x14ac:dyDescent="0.45">
      <c r="A6" s="431" t="s">
        <v>294</v>
      </c>
      <c r="B6" s="431"/>
      <c r="C6" s="432">
        <v>111</v>
      </c>
      <c r="D6" s="433"/>
      <c r="E6" s="433"/>
      <c r="F6" s="433"/>
      <c r="G6" s="433"/>
      <c r="H6" s="433"/>
      <c r="I6" s="434"/>
    </row>
    <row r="7" spans="1:14" ht="38.1" customHeight="1" x14ac:dyDescent="0.45">
      <c r="A7" s="430" t="s">
        <v>295</v>
      </c>
      <c r="B7" s="431"/>
      <c r="C7" s="432" t="s">
        <v>296</v>
      </c>
      <c r="D7" s="433"/>
      <c r="E7" s="433"/>
      <c r="F7" s="433"/>
      <c r="G7" s="434"/>
      <c r="H7" s="432" t="s">
        <v>297</v>
      </c>
      <c r="I7" s="434"/>
      <c r="N7" s="278" t="s">
        <v>297</v>
      </c>
    </row>
    <row r="8" spans="1:14" ht="38.1" customHeight="1" x14ac:dyDescent="0.45">
      <c r="A8" s="430" t="s">
        <v>298</v>
      </c>
      <c r="B8" s="431"/>
      <c r="C8" s="432">
        <v>220</v>
      </c>
      <c r="D8" s="433"/>
      <c r="E8" s="433"/>
      <c r="F8" s="433"/>
      <c r="G8" s="433"/>
      <c r="H8" s="433"/>
      <c r="I8" s="434"/>
      <c r="N8" s="278" t="s">
        <v>305</v>
      </c>
    </row>
    <row r="9" spans="1:14" ht="38.1" customHeight="1" x14ac:dyDescent="0.45">
      <c r="A9" s="430" t="s">
        <v>299</v>
      </c>
      <c r="B9" s="431"/>
      <c r="C9" s="432" t="s">
        <v>300</v>
      </c>
      <c r="D9" s="433"/>
      <c r="E9" s="433"/>
      <c r="F9" s="433"/>
      <c r="G9" s="433"/>
      <c r="H9" s="433"/>
      <c r="I9" s="434"/>
      <c r="K9" s="99" t="s">
        <v>120</v>
      </c>
    </row>
    <row r="10" spans="1:14" ht="38.1" customHeight="1" x14ac:dyDescent="0.45">
      <c r="A10" s="435" t="s">
        <v>301</v>
      </c>
      <c r="B10" s="435"/>
      <c r="C10" s="277">
        <v>1</v>
      </c>
      <c r="D10" s="277">
        <v>2</v>
      </c>
      <c r="E10" s="277">
        <v>3</v>
      </c>
      <c r="F10" s="277">
        <v>4</v>
      </c>
      <c r="G10" s="277">
        <v>5</v>
      </c>
      <c r="H10" s="277">
        <v>6</v>
      </c>
      <c r="I10" s="277">
        <v>7</v>
      </c>
    </row>
    <row r="11" spans="1:14" ht="38.1" customHeight="1" x14ac:dyDescent="0.45">
      <c r="A11" s="431" t="s">
        <v>302</v>
      </c>
      <c r="B11" s="83" t="s">
        <v>303</v>
      </c>
      <c r="C11" s="432" t="s">
        <v>327</v>
      </c>
      <c r="D11" s="433"/>
      <c r="E11" s="433"/>
      <c r="F11" s="433"/>
      <c r="G11" s="433"/>
      <c r="H11" s="433"/>
      <c r="I11" s="434"/>
    </row>
    <row r="12" spans="1:14" ht="38.1" customHeight="1" x14ac:dyDescent="0.45">
      <c r="A12" s="431"/>
      <c r="B12" s="83" t="s">
        <v>304</v>
      </c>
      <c r="C12" s="432" t="s">
        <v>192</v>
      </c>
      <c r="D12" s="433"/>
      <c r="E12" s="433"/>
      <c r="F12" s="433"/>
      <c r="G12" s="433"/>
      <c r="H12" s="433"/>
      <c r="I12" s="434"/>
    </row>
    <row r="13" spans="1:14" ht="36.6" customHeight="1" x14ac:dyDescent="0.45"/>
    <row r="14" spans="1:14" ht="25.2" customHeight="1" x14ac:dyDescent="0.45">
      <c r="A14" s="287" t="s">
        <v>333</v>
      </c>
      <c r="B14" s="286"/>
      <c r="C14" s="102"/>
      <c r="D14" s="102"/>
      <c r="E14" s="102"/>
      <c r="F14" s="102"/>
      <c r="G14" s="102"/>
      <c r="H14" s="102"/>
      <c r="I14" s="102"/>
    </row>
    <row r="15" spans="1:14" ht="38.1" customHeight="1" thickBot="1" x14ac:dyDescent="0.5">
      <c r="A15" s="426" t="s">
        <v>362</v>
      </c>
      <c r="B15" s="426"/>
      <c r="C15" s="426"/>
      <c r="D15" s="426"/>
      <c r="E15" s="426"/>
      <c r="F15" s="426"/>
      <c r="G15" s="426"/>
      <c r="H15" s="426"/>
      <c r="I15" s="426"/>
    </row>
    <row r="16" spans="1:14" ht="38.1" customHeight="1" thickBot="1" x14ac:dyDescent="0.5">
      <c r="A16" s="427" t="s">
        <v>331</v>
      </c>
      <c r="B16" s="428"/>
      <c r="C16" s="428"/>
      <c r="D16" s="428"/>
      <c r="E16" s="428"/>
      <c r="F16" s="428"/>
      <c r="G16" s="428"/>
      <c r="H16" s="427"/>
      <c r="I16" s="429"/>
      <c r="N16" s="285" t="s">
        <v>175</v>
      </c>
    </row>
    <row r="17" spans="1:9" ht="19.8" customHeight="1" x14ac:dyDescent="0.45">
      <c r="A17" s="286"/>
      <c r="B17" s="286"/>
      <c r="C17" s="102"/>
      <c r="D17" s="102"/>
      <c r="E17" s="102"/>
      <c r="F17" s="102"/>
      <c r="G17" s="102"/>
      <c r="H17" s="102"/>
      <c r="I17" s="102"/>
    </row>
    <row r="18" spans="1:9" ht="38.1" customHeight="1" x14ac:dyDescent="0.45">
      <c r="A18" s="426" t="s">
        <v>364</v>
      </c>
      <c r="B18" s="426"/>
      <c r="C18" s="426"/>
      <c r="D18" s="426"/>
      <c r="E18" s="426"/>
      <c r="F18" s="426"/>
      <c r="G18" s="426"/>
      <c r="H18" s="426"/>
      <c r="I18" s="426"/>
    </row>
  </sheetData>
  <sheetProtection sheet="1" objects="1" scenarios="1"/>
  <mergeCells count="24">
    <mergeCell ref="A8:B8"/>
    <mergeCell ref="C8:I8"/>
    <mergeCell ref="A1:I1"/>
    <mergeCell ref="A3:B3"/>
    <mergeCell ref="C3:I3"/>
    <mergeCell ref="A4:B4"/>
    <mergeCell ref="A5:B5"/>
    <mergeCell ref="A6:B6"/>
    <mergeCell ref="C6:I6"/>
    <mergeCell ref="A7:B7"/>
    <mergeCell ref="C7:G7"/>
    <mergeCell ref="H7:I7"/>
    <mergeCell ref="H5:I5"/>
    <mergeCell ref="C5:G5"/>
    <mergeCell ref="A15:I15"/>
    <mergeCell ref="A16:G16"/>
    <mergeCell ref="H16:I16"/>
    <mergeCell ref="A18:I18"/>
    <mergeCell ref="A9:B9"/>
    <mergeCell ref="C9:I9"/>
    <mergeCell ref="A10:B10"/>
    <mergeCell ref="A11:A12"/>
    <mergeCell ref="C11:I11"/>
    <mergeCell ref="C12:I12"/>
  </mergeCells>
  <phoneticPr fontId="1"/>
  <dataValidations count="3">
    <dataValidation type="list" allowBlank="1" showInputMessage="1" showErrorMessage="1" sqref="C9" xr:uid="{8610458F-D153-4FA4-B294-308429E8915A}">
      <formula1>"普通,当座,貯蓄"</formula1>
    </dataValidation>
    <dataValidation type="list" allowBlank="1" showInputMessage="1" showErrorMessage="1" sqref="H7" xr:uid="{42CD9A95-178D-4B13-9D9A-3F9CC4FC751B}">
      <formula1>$N$7:$N$8</formula1>
    </dataValidation>
    <dataValidation type="list" allowBlank="1" showInputMessage="1" showErrorMessage="1" sqref="H16:I16" xr:uid="{781FE219-2C3E-4F69-B060-DCF8577E3CE1}">
      <formula1>$N$16:$N$17</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29140-7E47-48D5-91BF-49AD9AC33C8B}">
  <sheetPr>
    <tabColor theme="7" tint="0.79998168889431442"/>
    <pageSetUpPr fitToPage="1"/>
  </sheetPr>
  <dimension ref="A1:AF26"/>
  <sheetViews>
    <sheetView topLeftCell="A15" workbookViewId="0">
      <selection activeCell="B26" sqref="B26"/>
    </sheetView>
  </sheetViews>
  <sheetFormatPr defaultRowHeight="18" x14ac:dyDescent="0.45"/>
  <cols>
    <col min="1" max="1" width="7.296875" customWidth="1"/>
    <col min="2" max="2" width="6.69921875" customWidth="1"/>
    <col min="3" max="3" width="5" customWidth="1"/>
    <col min="4" max="4" width="14.5" customWidth="1"/>
    <col min="5" max="5" width="8.796875" customWidth="1"/>
    <col min="6" max="7" width="6.5" customWidth="1"/>
    <col min="8" max="8" width="6.19921875" customWidth="1"/>
    <col min="9" max="15" width="3.796875" customWidth="1"/>
  </cols>
  <sheetData>
    <row r="1" spans="1:32" ht="25.8" x14ac:dyDescent="0.45">
      <c r="A1" s="441" t="s">
        <v>334</v>
      </c>
      <c r="B1" s="441"/>
      <c r="C1" s="441"/>
      <c r="D1" s="441"/>
      <c r="E1" s="441"/>
      <c r="F1" s="441"/>
      <c r="G1" s="441"/>
      <c r="H1" s="441"/>
      <c r="I1" s="441"/>
      <c r="J1" s="441"/>
      <c r="K1" s="441"/>
      <c r="L1" s="441"/>
      <c r="M1" s="441"/>
      <c r="N1" s="441"/>
      <c r="O1" s="441"/>
    </row>
    <row r="3" spans="1:32" x14ac:dyDescent="0.45">
      <c r="A3" s="452" t="s">
        <v>120</v>
      </c>
      <c r="B3" s="452"/>
      <c r="C3" s="452"/>
      <c r="D3" s="452"/>
      <c r="E3" s="452"/>
      <c r="F3" s="452"/>
      <c r="G3" s="288" t="s">
        <v>120</v>
      </c>
      <c r="H3" s="462" t="s">
        <v>130</v>
      </c>
      <c r="I3" s="462"/>
      <c r="J3">
        <f>+申請書!T2</f>
        <v>8</v>
      </c>
      <c r="K3" t="s">
        <v>126</v>
      </c>
      <c r="L3">
        <f>+申請書!V2</f>
        <v>9</v>
      </c>
      <c r="M3" t="s">
        <v>127</v>
      </c>
      <c r="N3">
        <f>+申請書!X2</f>
        <v>28</v>
      </c>
      <c r="O3" t="s">
        <v>128</v>
      </c>
    </row>
    <row r="4" spans="1:32" ht="19.2" x14ac:dyDescent="0.45">
      <c r="A4" s="290" t="s">
        <v>345</v>
      </c>
      <c r="B4" s="288"/>
      <c r="C4" s="288"/>
      <c r="D4" s="288"/>
      <c r="E4" s="288"/>
      <c r="F4" s="288"/>
      <c r="G4" s="288"/>
      <c r="Q4" s="488" t="s">
        <v>380</v>
      </c>
      <c r="R4" s="488"/>
      <c r="S4" s="488"/>
      <c r="T4" s="488"/>
    </row>
    <row r="5" spans="1:32" x14ac:dyDescent="0.45">
      <c r="A5" s="288"/>
      <c r="B5" s="288"/>
      <c r="C5" s="288"/>
      <c r="D5" s="288"/>
      <c r="E5" s="288"/>
      <c r="F5" s="288"/>
      <c r="G5" s="288"/>
    </row>
    <row r="6" spans="1:32" ht="18.600000000000001" thickBot="1" x14ac:dyDescent="0.5">
      <c r="A6" s="288"/>
      <c r="M6" t="s">
        <v>120</v>
      </c>
    </row>
    <row r="7" spans="1:32" ht="24" customHeight="1" x14ac:dyDescent="0.45">
      <c r="A7" s="453" t="s">
        <v>346</v>
      </c>
      <c r="B7" s="456" t="s">
        <v>335</v>
      </c>
      <c r="C7" s="291" t="s">
        <v>336</v>
      </c>
      <c r="D7" s="291"/>
      <c r="E7" s="295" t="s">
        <v>354</v>
      </c>
      <c r="F7" s="291" t="str">
        <f>+申請書!R6</f>
        <v>951-8554</v>
      </c>
      <c r="G7" s="291"/>
      <c r="H7" s="291"/>
      <c r="I7" s="291"/>
      <c r="J7" s="291"/>
      <c r="K7" s="291"/>
      <c r="L7" s="291"/>
      <c r="M7" s="291"/>
      <c r="N7" s="291"/>
      <c r="O7" s="294"/>
    </row>
    <row r="8" spans="1:32" ht="24" customHeight="1" x14ac:dyDescent="0.45">
      <c r="A8" s="454"/>
      <c r="B8" s="457"/>
      <c r="C8" s="293" t="s">
        <v>337</v>
      </c>
      <c r="D8" s="293"/>
      <c r="E8" s="288" t="s">
        <v>125</v>
      </c>
      <c r="F8" s="305" t="str">
        <f>+申請書!R7</f>
        <v>中央区古町通7番町1010番地</v>
      </c>
      <c r="G8" s="305"/>
      <c r="H8" s="305"/>
      <c r="I8" s="305"/>
      <c r="J8" s="305"/>
      <c r="K8" s="305"/>
      <c r="L8" s="305"/>
      <c r="M8" s="305"/>
      <c r="N8" s="305"/>
      <c r="O8" s="292"/>
    </row>
    <row r="9" spans="1:32" ht="24" customHeight="1" x14ac:dyDescent="0.45">
      <c r="A9" s="454"/>
      <c r="B9" s="457"/>
      <c r="C9" s="305" t="s">
        <v>338</v>
      </c>
      <c r="D9" s="305"/>
      <c r="E9" s="442" t="str">
        <f>IF(TRIM(SUBSTITUTE(申請書!R8,"　",""))="","申請書のシートに団体名を入力してください",申請書!R8)</f>
        <v>新潟クラブ</v>
      </c>
      <c r="F9" s="442"/>
      <c r="G9" s="442"/>
      <c r="H9" s="442"/>
      <c r="I9" s="442"/>
      <c r="J9" s="442"/>
      <c r="K9" s="442"/>
      <c r="L9" s="442"/>
      <c r="M9" s="442"/>
      <c r="N9" s="442"/>
      <c r="O9" s="443"/>
    </row>
    <row r="10" spans="1:32" ht="24" customHeight="1" x14ac:dyDescent="0.45">
      <c r="A10" s="454"/>
      <c r="B10" s="458"/>
      <c r="C10" s="293" t="s">
        <v>339</v>
      </c>
      <c r="D10" s="293"/>
      <c r="E10" s="444" t="str">
        <f>+申請書!R9</f>
        <v>新潟　太郎</v>
      </c>
      <c r="F10" s="444"/>
      <c r="G10" s="444"/>
      <c r="H10" s="444"/>
      <c r="I10" s="444"/>
      <c r="J10" s="444"/>
      <c r="K10" s="444"/>
      <c r="L10" s="444"/>
      <c r="M10" s="444"/>
      <c r="N10" s="444"/>
      <c r="O10" s="445"/>
      <c r="V10" s="67"/>
      <c r="W10" s="67"/>
      <c r="X10" s="67"/>
      <c r="Y10" s="67"/>
      <c r="Z10" s="67"/>
      <c r="AA10" s="67"/>
      <c r="AB10" s="67"/>
      <c r="AC10" s="67"/>
      <c r="AD10" s="67"/>
      <c r="AE10" s="67"/>
      <c r="AF10" s="67"/>
    </row>
    <row r="11" spans="1:32" ht="24" customHeight="1" x14ac:dyDescent="0.45">
      <c r="A11" s="454"/>
      <c r="B11" s="459" t="s">
        <v>340</v>
      </c>
      <c r="C11" s="306" t="s">
        <v>336</v>
      </c>
      <c r="D11" s="306"/>
      <c r="E11" s="450" t="s">
        <v>355</v>
      </c>
      <c r="F11" s="450"/>
      <c r="G11" s="450"/>
      <c r="H11" s="450"/>
      <c r="I11" s="450"/>
      <c r="J11" s="450"/>
      <c r="K11" s="450"/>
      <c r="L11" s="450"/>
      <c r="M11" s="450"/>
      <c r="N11" s="450"/>
      <c r="O11" s="451"/>
      <c r="P11" s="145" t="str">
        <f>IF(SUMPRODUCT(--(LEN(TRIM(SUBSTITUTE(E11,"　","")))=0))&gt;0,"郵便番号に未入力があります","")</f>
        <v/>
      </c>
      <c r="R11" t="s">
        <v>120</v>
      </c>
      <c r="V11" s="493"/>
      <c r="W11" s="493"/>
      <c r="X11" s="493"/>
      <c r="Y11" s="493"/>
      <c r="Z11" s="493"/>
      <c r="AA11" s="493"/>
      <c r="AB11" s="493"/>
      <c r="AC11" s="493"/>
      <c r="AD11" s="493"/>
      <c r="AE11" s="493"/>
      <c r="AF11" s="493"/>
    </row>
    <row r="12" spans="1:32" ht="24" customHeight="1" x14ac:dyDescent="0.45">
      <c r="A12" s="454"/>
      <c r="B12" s="460"/>
      <c r="C12" s="304" t="s">
        <v>337</v>
      </c>
      <c r="D12" s="304"/>
      <c r="E12" s="446" t="s">
        <v>356</v>
      </c>
      <c r="F12" s="446"/>
      <c r="G12" s="446"/>
      <c r="H12" s="446"/>
      <c r="I12" s="446"/>
      <c r="J12" s="446"/>
      <c r="K12" s="446"/>
      <c r="L12" s="446"/>
      <c r="M12" s="446"/>
      <c r="N12" s="446"/>
      <c r="O12" s="447"/>
      <c r="P12" s="145" t="str">
        <f>IF(SUMPRODUCT(--(LEN(TRIM(SUBSTITUTE(E12,"　","")))=0))&gt;0,"住所に未入力があります","")</f>
        <v/>
      </c>
      <c r="V12" s="494"/>
      <c r="W12" s="494"/>
      <c r="X12" s="494"/>
      <c r="Y12" s="494"/>
      <c r="Z12" s="494"/>
      <c r="AA12" s="494"/>
      <c r="AB12" s="494"/>
      <c r="AC12" s="494"/>
      <c r="AD12" s="494"/>
      <c r="AE12" s="494"/>
      <c r="AF12" s="494"/>
    </row>
    <row r="13" spans="1:32" ht="24" customHeight="1" x14ac:dyDescent="0.45">
      <c r="A13" s="454"/>
      <c r="B13" s="460"/>
      <c r="C13" s="306" t="s">
        <v>338</v>
      </c>
      <c r="D13" s="306"/>
      <c r="E13" s="448" t="s">
        <v>357</v>
      </c>
      <c r="F13" s="448"/>
      <c r="G13" s="448"/>
      <c r="H13" s="448"/>
      <c r="I13" s="448"/>
      <c r="J13" s="448"/>
      <c r="K13" s="448"/>
      <c r="L13" s="448"/>
      <c r="M13" s="448"/>
      <c r="N13" s="448"/>
      <c r="O13" s="449"/>
      <c r="P13" s="145" t="str">
        <f>IF(SUMPRODUCT(--(LEN(TRIM(SUBSTITUTE(E13,"　","")))=0))&gt;0,"団体名に未入力があります","")</f>
        <v/>
      </c>
      <c r="V13" s="494"/>
      <c r="W13" s="494"/>
      <c r="X13" s="494"/>
      <c r="Y13" s="494"/>
      <c r="Z13" s="494"/>
      <c r="AA13" s="494"/>
      <c r="AB13" s="494"/>
      <c r="AC13" s="494"/>
      <c r="AD13" s="494"/>
      <c r="AE13" s="494"/>
      <c r="AF13" s="494"/>
    </row>
    <row r="14" spans="1:32" ht="24" customHeight="1" x14ac:dyDescent="0.45">
      <c r="A14" s="454"/>
      <c r="B14" s="460"/>
      <c r="C14" s="306" t="s">
        <v>341</v>
      </c>
      <c r="D14" s="306"/>
      <c r="E14" s="448" t="s">
        <v>358</v>
      </c>
      <c r="F14" s="448"/>
      <c r="G14" s="448"/>
      <c r="H14" s="448"/>
      <c r="I14" s="448"/>
      <c r="J14" s="448"/>
      <c r="K14" s="448"/>
      <c r="L14" s="448"/>
      <c r="M14" s="448"/>
      <c r="N14" s="448"/>
      <c r="O14" s="449"/>
      <c r="P14" s="145" t="str">
        <f>IF(SUMPRODUCT(--(LEN(TRIM(SUBSTITUTE(E14,"　","")))=0))&gt;0,"役職に未入力があります","")</f>
        <v/>
      </c>
      <c r="V14" s="494"/>
      <c r="W14" s="494"/>
      <c r="X14" s="494"/>
      <c r="Y14" s="494"/>
      <c r="Z14" s="494"/>
      <c r="AA14" s="494"/>
      <c r="AB14" s="494"/>
      <c r="AC14" s="494"/>
      <c r="AD14" s="494"/>
      <c r="AE14" s="494"/>
      <c r="AF14" s="494"/>
    </row>
    <row r="15" spans="1:32" ht="24" customHeight="1" x14ac:dyDescent="0.45">
      <c r="A15" s="454"/>
      <c r="B15" s="461"/>
      <c r="C15" s="479" t="s">
        <v>353</v>
      </c>
      <c r="D15" s="446"/>
      <c r="E15" s="448" t="s">
        <v>359</v>
      </c>
      <c r="F15" s="448"/>
      <c r="G15" s="448"/>
      <c r="H15" s="448"/>
      <c r="I15" s="448"/>
      <c r="J15" s="448"/>
      <c r="K15" s="448"/>
      <c r="L15" s="448"/>
      <c r="M15" s="448"/>
      <c r="N15" s="448"/>
      <c r="O15" s="449"/>
      <c r="P15" s="145" t="str">
        <f>IF(SUMPRODUCT(--(LEN(TRIM(SUBSTITUTE(E15,"　","")))=0))&gt;0,"氏名に未入力があります","")</f>
        <v/>
      </c>
      <c r="V15" s="494"/>
      <c r="W15" s="494"/>
      <c r="X15" s="494"/>
      <c r="Y15" s="494"/>
      <c r="Z15" s="494"/>
      <c r="AA15" s="494"/>
      <c r="AB15" s="494"/>
      <c r="AC15" s="494"/>
      <c r="AD15" s="494"/>
      <c r="AE15" s="494"/>
      <c r="AF15" s="494"/>
    </row>
    <row r="16" spans="1:32" ht="55.2" customHeight="1" x14ac:dyDescent="0.45">
      <c r="A16" s="454"/>
      <c r="B16" s="457" t="s">
        <v>347</v>
      </c>
      <c r="C16" s="482" t="s">
        <v>351</v>
      </c>
      <c r="D16" s="483"/>
      <c r="E16" s="483"/>
      <c r="F16" s="483"/>
      <c r="G16" s="483"/>
      <c r="H16" s="483"/>
      <c r="I16" s="483"/>
      <c r="J16" s="483"/>
      <c r="K16" s="483"/>
      <c r="L16" s="483"/>
      <c r="M16" s="483"/>
      <c r="N16" s="483"/>
      <c r="O16" s="484"/>
    </row>
    <row r="17" spans="1:29" ht="20.399999999999999" customHeight="1" thickBot="1" x14ac:dyDescent="0.5">
      <c r="A17" s="455"/>
      <c r="B17" s="469"/>
      <c r="C17" s="485"/>
      <c r="D17" s="467"/>
      <c r="E17" s="467"/>
      <c r="F17" s="467"/>
      <c r="G17" s="467"/>
      <c r="H17" s="467"/>
      <c r="I17" s="467"/>
      <c r="J17" s="467"/>
      <c r="K17" s="467"/>
      <c r="L17" s="467"/>
      <c r="M17" s="467"/>
      <c r="N17" s="467"/>
      <c r="O17" s="486"/>
    </row>
    <row r="18" spans="1:29" ht="43.8" customHeight="1" x14ac:dyDescent="0.45">
      <c r="A18" s="454" t="s">
        <v>348</v>
      </c>
      <c r="B18" s="463" t="s">
        <v>342</v>
      </c>
      <c r="C18" s="463"/>
      <c r="D18" s="480" t="str">
        <f>+'(別紙2)口座情報'!C5</f>
        <v>にいがた●●●</v>
      </c>
      <c r="E18" s="480"/>
      <c r="F18" s="307" t="s">
        <v>349</v>
      </c>
      <c r="G18" s="480" t="s">
        <v>343</v>
      </c>
      <c r="H18" s="480"/>
      <c r="I18" s="489" t="str">
        <f>+'(別紙2)口座情報'!C9</f>
        <v>普通</v>
      </c>
      <c r="J18" s="490"/>
      <c r="K18" s="490"/>
      <c r="L18" s="490"/>
      <c r="M18" s="490"/>
      <c r="N18" s="490"/>
      <c r="O18" s="491"/>
      <c r="Q18" t="s">
        <v>129</v>
      </c>
    </row>
    <row r="19" spans="1:29" ht="43.8" customHeight="1" x14ac:dyDescent="0.45">
      <c r="A19" s="454"/>
      <c r="B19" s="464"/>
      <c r="C19" s="464"/>
      <c r="D19" s="481" t="str">
        <f>+'(別紙2)口座情報'!C7</f>
        <v>古町</v>
      </c>
      <c r="E19" s="481"/>
      <c r="F19" s="308" t="str">
        <f>+'(別紙2)口座情報'!H7</f>
        <v>支店</v>
      </c>
      <c r="G19" s="487" t="s">
        <v>350</v>
      </c>
      <c r="H19" s="487"/>
      <c r="I19" s="309">
        <f>+'(別紙2)口座情報'!C10</f>
        <v>1</v>
      </c>
      <c r="J19" s="309">
        <f>+'(別紙2)口座情報'!D10</f>
        <v>2</v>
      </c>
      <c r="K19" s="309">
        <f>+'(別紙2)口座情報'!E10</f>
        <v>3</v>
      </c>
      <c r="L19" s="309">
        <f>+'(別紙2)口座情報'!F10</f>
        <v>4</v>
      </c>
      <c r="M19" s="309">
        <f>+'(別紙2)口座情報'!G10</f>
        <v>5</v>
      </c>
      <c r="N19" s="309">
        <f>+'(別紙2)口座情報'!H10</f>
        <v>6</v>
      </c>
      <c r="O19" s="310">
        <f>+'(別紙2)口座情報'!I10</f>
        <v>7</v>
      </c>
    </row>
    <row r="20" spans="1:29" ht="21.6" customHeight="1" x14ac:dyDescent="0.45">
      <c r="A20" s="454"/>
      <c r="B20" s="465" t="s">
        <v>344</v>
      </c>
      <c r="C20" s="466"/>
      <c r="D20" s="470" t="s">
        <v>360</v>
      </c>
      <c r="E20" s="471"/>
      <c r="F20" s="471"/>
      <c r="G20" s="471"/>
      <c r="H20" s="471"/>
      <c r="I20" s="471"/>
      <c r="J20" s="471"/>
      <c r="K20" s="471"/>
      <c r="L20" s="471"/>
      <c r="M20" s="471"/>
      <c r="N20" s="471"/>
      <c r="O20" s="472"/>
    </row>
    <row r="21" spans="1:29" ht="5.4" customHeight="1" x14ac:dyDescent="0.45">
      <c r="A21" s="454"/>
      <c r="B21" s="465"/>
      <c r="C21" s="466"/>
      <c r="D21" s="473"/>
      <c r="E21" s="474"/>
      <c r="F21" s="474"/>
      <c r="G21" s="474"/>
      <c r="H21" s="474"/>
      <c r="I21" s="474"/>
      <c r="J21" s="474"/>
      <c r="K21" s="474"/>
      <c r="L21" s="474"/>
      <c r="M21" s="474"/>
      <c r="N21" s="474"/>
      <c r="O21" s="475"/>
    </row>
    <row r="22" spans="1:29" ht="39.6" customHeight="1" thickBot="1" x14ac:dyDescent="0.5">
      <c r="A22" s="455"/>
      <c r="B22" s="467"/>
      <c r="C22" s="468"/>
      <c r="D22" s="476"/>
      <c r="E22" s="477"/>
      <c r="F22" s="477"/>
      <c r="G22" s="477"/>
      <c r="H22" s="477"/>
      <c r="I22" s="477"/>
      <c r="J22" s="477"/>
      <c r="K22" s="477"/>
      <c r="L22" s="477"/>
      <c r="M22" s="477"/>
      <c r="N22" s="477"/>
      <c r="O22" s="478"/>
      <c r="P22" s="145" t="str">
        <f>IF(SUMPRODUCT(--(LEN(TRIM(SUBSTITUTE(D20,"　","")))=0))&gt;0,"口座名義に未入力があります","")</f>
        <v/>
      </c>
    </row>
    <row r="23" spans="1:29" x14ac:dyDescent="0.45">
      <c r="A23" s="289"/>
      <c r="B23" s="289"/>
      <c r="C23" s="289"/>
      <c r="D23" s="289"/>
      <c r="E23" s="289"/>
      <c r="F23" s="289"/>
      <c r="G23" s="289" t="s">
        <v>129</v>
      </c>
    </row>
    <row r="24" spans="1:29" x14ac:dyDescent="0.45">
      <c r="R24" s="492"/>
      <c r="S24" s="492"/>
      <c r="T24" s="492"/>
      <c r="U24" s="492"/>
      <c r="V24" s="492"/>
      <c r="W24" s="492"/>
      <c r="X24" s="492"/>
      <c r="Y24" s="492"/>
      <c r="Z24" s="492"/>
      <c r="AA24" s="492"/>
      <c r="AB24" s="492"/>
      <c r="AC24" s="492"/>
    </row>
    <row r="25" spans="1:29" x14ac:dyDescent="0.45">
      <c r="R25" s="492"/>
      <c r="S25" s="492"/>
      <c r="T25" s="492"/>
      <c r="U25" s="492"/>
      <c r="V25" s="492"/>
      <c r="W25" s="492"/>
      <c r="X25" s="492"/>
      <c r="Y25" s="492"/>
      <c r="Z25" s="492"/>
      <c r="AA25" s="492"/>
      <c r="AB25" s="492"/>
      <c r="AC25" s="492"/>
    </row>
    <row r="26" spans="1:29" x14ac:dyDescent="0.45">
      <c r="A26" t="s">
        <v>352</v>
      </c>
      <c r="R26" s="492"/>
      <c r="S26" s="492"/>
      <c r="T26" s="492"/>
      <c r="U26" s="492"/>
      <c r="V26" s="492"/>
      <c r="W26" s="492"/>
      <c r="X26" s="492"/>
      <c r="Y26" s="492"/>
      <c r="Z26" s="492"/>
      <c r="AA26" s="492"/>
      <c r="AB26" s="492"/>
      <c r="AC26" s="492"/>
    </row>
  </sheetData>
  <sheetProtection sheet="1" objects="1" scenarios="1"/>
  <mergeCells count="32">
    <mergeCell ref="Q4:T4"/>
    <mergeCell ref="I18:O18"/>
    <mergeCell ref="R24:AC26"/>
    <mergeCell ref="V11:AF11"/>
    <mergeCell ref="V12:AF12"/>
    <mergeCell ref="V13:AF13"/>
    <mergeCell ref="V14:AF14"/>
    <mergeCell ref="V15:AF15"/>
    <mergeCell ref="E15:O15"/>
    <mergeCell ref="A18:A22"/>
    <mergeCell ref="B18:C19"/>
    <mergeCell ref="B20:C22"/>
    <mergeCell ref="B16:B17"/>
    <mergeCell ref="E14:O14"/>
    <mergeCell ref="D20:O22"/>
    <mergeCell ref="C15:D15"/>
    <mergeCell ref="D18:E18"/>
    <mergeCell ref="D19:E19"/>
    <mergeCell ref="C16:O17"/>
    <mergeCell ref="G18:H18"/>
    <mergeCell ref="G19:H19"/>
    <mergeCell ref="A1:O1"/>
    <mergeCell ref="E9:O9"/>
    <mergeCell ref="E10:O10"/>
    <mergeCell ref="E12:O12"/>
    <mergeCell ref="E13:O13"/>
    <mergeCell ref="E11:O11"/>
    <mergeCell ref="A3:F3"/>
    <mergeCell ref="A7:A17"/>
    <mergeCell ref="B7:B10"/>
    <mergeCell ref="B11:B15"/>
    <mergeCell ref="H3:I3"/>
  </mergeCells>
  <phoneticPr fontId="1"/>
  <pageMargins left="0.51181102362204722" right="0.51181102362204722" top="0.74803149606299213" bottom="0.74803149606299213" header="0.31496062992125984" footer="0.31496062992125984"/>
  <pageSetup paperSize="9"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D951B-E7A9-43C5-B19F-9A88383CEF5B}">
  <sheetPr>
    <tabColor theme="7" tint="0.79998168889431442"/>
  </sheetPr>
  <dimension ref="A1:G26"/>
  <sheetViews>
    <sheetView zoomScaleNormal="100" workbookViewId="0">
      <selection activeCell="X32" sqref="X32"/>
    </sheetView>
  </sheetViews>
  <sheetFormatPr defaultRowHeight="31.2" customHeight="1" x14ac:dyDescent="0.45"/>
  <cols>
    <col min="1" max="2" width="20.59765625" style="99" customWidth="1"/>
    <col min="3" max="3" width="27.19921875" style="99" customWidth="1"/>
    <col min="4" max="250" width="8.796875" style="99"/>
    <col min="251" max="251" width="3.19921875" style="99" customWidth="1"/>
    <col min="252" max="254" width="14.19921875" style="99" customWidth="1"/>
    <col min="255" max="255" width="11.59765625" style="99" customWidth="1"/>
    <col min="256" max="256" width="18.69921875" style="99" customWidth="1"/>
    <col min="257" max="506" width="8.796875" style="99"/>
    <col min="507" max="507" width="3.19921875" style="99" customWidth="1"/>
    <col min="508" max="510" width="14.19921875" style="99" customWidth="1"/>
    <col min="511" max="511" width="11.59765625" style="99" customWidth="1"/>
    <col min="512" max="512" width="18.69921875" style="99" customWidth="1"/>
    <col min="513" max="762" width="8.796875" style="99"/>
    <col min="763" max="763" width="3.19921875" style="99" customWidth="1"/>
    <col min="764" max="766" width="14.19921875" style="99" customWidth="1"/>
    <col min="767" max="767" width="11.59765625" style="99" customWidth="1"/>
    <col min="768" max="768" width="18.69921875" style="99" customWidth="1"/>
    <col min="769" max="1018" width="8.796875" style="99"/>
    <col min="1019" max="1019" width="3.19921875" style="99" customWidth="1"/>
    <col min="1020" max="1022" width="14.19921875" style="99" customWidth="1"/>
    <col min="1023" max="1023" width="11.59765625" style="99" customWidth="1"/>
    <col min="1024" max="1024" width="18.69921875" style="99" customWidth="1"/>
    <col min="1025" max="1274" width="8.796875" style="99"/>
    <col min="1275" max="1275" width="3.19921875" style="99" customWidth="1"/>
    <col min="1276" max="1278" width="14.19921875" style="99" customWidth="1"/>
    <col min="1279" max="1279" width="11.59765625" style="99" customWidth="1"/>
    <col min="1280" max="1280" width="18.69921875" style="99" customWidth="1"/>
    <col min="1281" max="1530" width="8.796875" style="99"/>
    <col min="1531" max="1531" width="3.19921875" style="99" customWidth="1"/>
    <col min="1532" max="1534" width="14.19921875" style="99" customWidth="1"/>
    <col min="1535" max="1535" width="11.59765625" style="99" customWidth="1"/>
    <col min="1536" max="1536" width="18.69921875" style="99" customWidth="1"/>
    <col min="1537" max="1786" width="8.796875" style="99"/>
    <col min="1787" max="1787" width="3.19921875" style="99" customWidth="1"/>
    <col min="1788" max="1790" width="14.19921875" style="99" customWidth="1"/>
    <col min="1791" max="1791" width="11.59765625" style="99" customWidth="1"/>
    <col min="1792" max="1792" width="18.69921875" style="99" customWidth="1"/>
    <col min="1793" max="2042" width="8.796875" style="99"/>
    <col min="2043" max="2043" width="3.19921875" style="99" customWidth="1"/>
    <col min="2044" max="2046" width="14.19921875" style="99" customWidth="1"/>
    <col min="2047" max="2047" width="11.59765625" style="99" customWidth="1"/>
    <col min="2048" max="2048" width="18.69921875" style="99" customWidth="1"/>
    <col min="2049" max="2298" width="8.796875" style="99"/>
    <col min="2299" max="2299" width="3.19921875" style="99" customWidth="1"/>
    <col min="2300" max="2302" width="14.19921875" style="99" customWidth="1"/>
    <col min="2303" max="2303" width="11.59765625" style="99" customWidth="1"/>
    <col min="2304" max="2304" width="18.69921875" style="99" customWidth="1"/>
    <col min="2305" max="2554" width="8.796875" style="99"/>
    <col min="2555" max="2555" width="3.19921875" style="99" customWidth="1"/>
    <col min="2556" max="2558" width="14.19921875" style="99" customWidth="1"/>
    <col min="2559" max="2559" width="11.59765625" style="99" customWidth="1"/>
    <col min="2560" max="2560" width="18.69921875" style="99" customWidth="1"/>
    <col min="2561" max="2810" width="8.796875" style="99"/>
    <col min="2811" max="2811" width="3.19921875" style="99" customWidth="1"/>
    <col min="2812" max="2814" width="14.19921875" style="99" customWidth="1"/>
    <col min="2815" max="2815" width="11.59765625" style="99" customWidth="1"/>
    <col min="2816" max="2816" width="18.69921875" style="99" customWidth="1"/>
    <col min="2817" max="3066" width="8.796875" style="99"/>
    <col min="3067" max="3067" width="3.19921875" style="99" customWidth="1"/>
    <col min="3068" max="3070" width="14.19921875" style="99" customWidth="1"/>
    <col min="3071" max="3071" width="11.59765625" style="99" customWidth="1"/>
    <col min="3072" max="3072" width="18.69921875" style="99" customWidth="1"/>
    <col min="3073" max="3322" width="8.796875" style="99"/>
    <col min="3323" max="3323" width="3.19921875" style="99" customWidth="1"/>
    <col min="3324" max="3326" width="14.19921875" style="99" customWidth="1"/>
    <col min="3327" max="3327" width="11.59765625" style="99" customWidth="1"/>
    <col min="3328" max="3328" width="18.69921875" style="99" customWidth="1"/>
    <col min="3329" max="3578" width="8.796875" style="99"/>
    <col min="3579" max="3579" width="3.19921875" style="99" customWidth="1"/>
    <col min="3580" max="3582" width="14.19921875" style="99" customWidth="1"/>
    <col min="3583" max="3583" width="11.59765625" style="99" customWidth="1"/>
    <col min="3584" max="3584" width="18.69921875" style="99" customWidth="1"/>
    <col min="3585" max="3834" width="8.796875" style="99"/>
    <col min="3835" max="3835" width="3.19921875" style="99" customWidth="1"/>
    <col min="3836" max="3838" width="14.19921875" style="99" customWidth="1"/>
    <col min="3839" max="3839" width="11.59765625" style="99" customWidth="1"/>
    <col min="3840" max="3840" width="18.69921875" style="99" customWidth="1"/>
    <col min="3841" max="4090" width="8.796875" style="99"/>
    <col min="4091" max="4091" width="3.19921875" style="99" customWidth="1"/>
    <col min="4092" max="4094" width="14.19921875" style="99" customWidth="1"/>
    <col min="4095" max="4095" width="11.59765625" style="99" customWidth="1"/>
    <col min="4096" max="4096" width="18.69921875" style="99" customWidth="1"/>
    <col min="4097" max="4346" width="8.796875" style="99"/>
    <col min="4347" max="4347" width="3.19921875" style="99" customWidth="1"/>
    <col min="4348" max="4350" width="14.19921875" style="99" customWidth="1"/>
    <col min="4351" max="4351" width="11.59765625" style="99" customWidth="1"/>
    <col min="4352" max="4352" width="18.69921875" style="99" customWidth="1"/>
    <col min="4353" max="4602" width="8.796875" style="99"/>
    <col min="4603" max="4603" width="3.19921875" style="99" customWidth="1"/>
    <col min="4604" max="4606" width="14.19921875" style="99" customWidth="1"/>
    <col min="4607" max="4607" width="11.59765625" style="99" customWidth="1"/>
    <col min="4608" max="4608" width="18.69921875" style="99" customWidth="1"/>
    <col min="4609" max="4858" width="8.796875" style="99"/>
    <col min="4859" max="4859" width="3.19921875" style="99" customWidth="1"/>
    <col min="4860" max="4862" width="14.19921875" style="99" customWidth="1"/>
    <col min="4863" max="4863" width="11.59765625" style="99" customWidth="1"/>
    <col min="4864" max="4864" width="18.69921875" style="99" customWidth="1"/>
    <col min="4865" max="5114" width="8.796875" style="99"/>
    <col min="5115" max="5115" width="3.19921875" style="99" customWidth="1"/>
    <col min="5116" max="5118" width="14.19921875" style="99" customWidth="1"/>
    <col min="5119" max="5119" width="11.59765625" style="99" customWidth="1"/>
    <col min="5120" max="5120" width="18.69921875" style="99" customWidth="1"/>
    <col min="5121" max="5370" width="8.796875" style="99"/>
    <col min="5371" max="5371" width="3.19921875" style="99" customWidth="1"/>
    <col min="5372" max="5374" width="14.19921875" style="99" customWidth="1"/>
    <col min="5375" max="5375" width="11.59765625" style="99" customWidth="1"/>
    <col min="5376" max="5376" width="18.69921875" style="99" customWidth="1"/>
    <col min="5377" max="5626" width="8.796875" style="99"/>
    <col min="5627" max="5627" width="3.19921875" style="99" customWidth="1"/>
    <col min="5628" max="5630" width="14.19921875" style="99" customWidth="1"/>
    <col min="5631" max="5631" width="11.59765625" style="99" customWidth="1"/>
    <col min="5632" max="5632" width="18.69921875" style="99" customWidth="1"/>
    <col min="5633" max="5882" width="8.796875" style="99"/>
    <col min="5883" max="5883" width="3.19921875" style="99" customWidth="1"/>
    <col min="5884" max="5886" width="14.19921875" style="99" customWidth="1"/>
    <col min="5887" max="5887" width="11.59765625" style="99" customWidth="1"/>
    <col min="5888" max="5888" width="18.69921875" style="99" customWidth="1"/>
    <col min="5889" max="6138" width="8.796875" style="99"/>
    <col min="6139" max="6139" width="3.19921875" style="99" customWidth="1"/>
    <col min="6140" max="6142" width="14.19921875" style="99" customWidth="1"/>
    <col min="6143" max="6143" width="11.59765625" style="99" customWidth="1"/>
    <col min="6144" max="6144" width="18.69921875" style="99" customWidth="1"/>
    <col min="6145" max="6394" width="8.796875" style="99"/>
    <col min="6395" max="6395" width="3.19921875" style="99" customWidth="1"/>
    <col min="6396" max="6398" width="14.19921875" style="99" customWidth="1"/>
    <col min="6399" max="6399" width="11.59765625" style="99" customWidth="1"/>
    <col min="6400" max="6400" width="18.69921875" style="99" customWidth="1"/>
    <col min="6401" max="6650" width="8.796875" style="99"/>
    <col min="6651" max="6651" width="3.19921875" style="99" customWidth="1"/>
    <col min="6652" max="6654" width="14.19921875" style="99" customWidth="1"/>
    <col min="6655" max="6655" width="11.59765625" style="99" customWidth="1"/>
    <col min="6656" max="6656" width="18.69921875" style="99" customWidth="1"/>
    <col min="6657" max="6906" width="8.796875" style="99"/>
    <col min="6907" max="6907" width="3.19921875" style="99" customWidth="1"/>
    <col min="6908" max="6910" width="14.19921875" style="99" customWidth="1"/>
    <col min="6911" max="6911" width="11.59765625" style="99" customWidth="1"/>
    <col min="6912" max="6912" width="18.69921875" style="99" customWidth="1"/>
    <col min="6913" max="7162" width="8.796875" style="99"/>
    <col min="7163" max="7163" width="3.19921875" style="99" customWidth="1"/>
    <col min="7164" max="7166" width="14.19921875" style="99" customWidth="1"/>
    <col min="7167" max="7167" width="11.59765625" style="99" customWidth="1"/>
    <col min="7168" max="7168" width="18.69921875" style="99" customWidth="1"/>
    <col min="7169" max="7418" width="8.796875" style="99"/>
    <col min="7419" max="7419" width="3.19921875" style="99" customWidth="1"/>
    <col min="7420" max="7422" width="14.19921875" style="99" customWidth="1"/>
    <col min="7423" max="7423" width="11.59765625" style="99" customWidth="1"/>
    <col min="7424" max="7424" width="18.69921875" style="99" customWidth="1"/>
    <col min="7425" max="7674" width="8.796875" style="99"/>
    <col min="7675" max="7675" width="3.19921875" style="99" customWidth="1"/>
    <col min="7676" max="7678" width="14.19921875" style="99" customWidth="1"/>
    <col min="7679" max="7679" width="11.59765625" style="99" customWidth="1"/>
    <col min="7680" max="7680" width="18.69921875" style="99" customWidth="1"/>
    <col min="7681" max="7930" width="8.796875" style="99"/>
    <col min="7931" max="7931" width="3.19921875" style="99" customWidth="1"/>
    <col min="7932" max="7934" width="14.19921875" style="99" customWidth="1"/>
    <col min="7935" max="7935" width="11.59765625" style="99" customWidth="1"/>
    <col min="7936" max="7936" width="18.69921875" style="99" customWidth="1"/>
    <col min="7937" max="8186" width="8.796875" style="99"/>
    <col min="8187" max="8187" width="3.19921875" style="99" customWidth="1"/>
    <col min="8188" max="8190" width="14.19921875" style="99" customWidth="1"/>
    <col min="8191" max="8191" width="11.59765625" style="99" customWidth="1"/>
    <col min="8192" max="8192" width="18.69921875" style="99" customWidth="1"/>
    <col min="8193" max="8442" width="8.796875" style="99"/>
    <col min="8443" max="8443" width="3.19921875" style="99" customWidth="1"/>
    <col min="8444" max="8446" width="14.19921875" style="99" customWidth="1"/>
    <col min="8447" max="8447" width="11.59765625" style="99" customWidth="1"/>
    <col min="8448" max="8448" width="18.69921875" style="99" customWidth="1"/>
    <col min="8449" max="8698" width="8.796875" style="99"/>
    <col min="8699" max="8699" width="3.19921875" style="99" customWidth="1"/>
    <col min="8700" max="8702" width="14.19921875" style="99" customWidth="1"/>
    <col min="8703" max="8703" width="11.59765625" style="99" customWidth="1"/>
    <col min="8704" max="8704" width="18.69921875" style="99" customWidth="1"/>
    <col min="8705" max="8954" width="8.796875" style="99"/>
    <col min="8955" max="8955" width="3.19921875" style="99" customWidth="1"/>
    <col min="8956" max="8958" width="14.19921875" style="99" customWidth="1"/>
    <col min="8959" max="8959" width="11.59765625" style="99" customWidth="1"/>
    <col min="8960" max="8960" width="18.69921875" style="99" customWidth="1"/>
    <col min="8961" max="9210" width="8.796875" style="99"/>
    <col min="9211" max="9211" width="3.19921875" style="99" customWidth="1"/>
    <col min="9212" max="9214" width="14.19921875" style="99" customWidth="1"/>
    <col min="9215" max="9215" width="11.59765625" style="99" customWidth="1"/>
    <col min="9216" max="9216" width="18.69921875" style="99" customWidth="1"/>
    <col min="9217" max="9466" width="8.796875" style="99"/>
    <col min="9467" max="9467" width="3.19921875" style="99" customWidth="1"/>
    <col min="9468" max="9470" width="14.19921875" style="99" customWidth="1"/>
    <col min="9471" max="9471" width="11.59765625" style="99" customWidth="1"/>
    <col min="9472" max="9472" width="18.69921875" style="99" customWidth="1"/>
    <col min="9473" max="9722" width="8.796875" style="99"/>
    <col min="9723" max="9723" width="3.19921875" style="99" customWidth="1"/>
    <col min="9724" max="9726" width="14.19921875" style="99" customWidth="1"/>
    <col min="9727" max="9727" width="11.59765625" style="99" customWidth="1"/>
    <col min="9728" max="9728" width="18.69921875" style="99" customWidth="1"/>
    <col min="9729" max="9978" width="8.796875" style="99"/>
    <col min="9979" max="9979" width="3.19921875" style="99" customWidth="1"/>
    <col min="9980" max="9982" width="14.19921875" style="99" customWidth="1"/>
    <col min="9983" max="9983" width="11.59765625" style="99" customWidth="1"/>
    <col min="9984" max="9984" width="18.69921875" style="99" customWidth="1"/>
    <col min="9985" max="10234" width="8.796875" style="99"/>
    <col min="10235" max="10235" width="3.19921875" style="99" customWidth="1"/>
    <col min="10236" max="10238" width="14.19921875" style="99" customWidth="1"/>
    <col min="10239" max="10239" width="11.59765625" style="99" customWidth="1"/>
    <col min="10240" max="10240" width="18.69921875" style="99" customWidth="1"/>
    <col min="10241" max="10490" width="8.796875" style="99"/>
    <col min="10491" max="10491" width="3.19921875" style="99" customWidth="1"/>
    <col min="10492" max="10494" width="14.19921875" style="99" customWidth="1"/>
    <col min="10495" max="10495" width="11.59765625" style="99" customWidth="1"/>
    <col min="10496" max="10496" width="18.69921875" style="99" customWidth="1"/>
    <col min="10497" max="10746" width="8.796875" style="99"/>
    <col min="10747" max="10747" width="3.19921875" style="99" customWidth="1"/>
    <col min="10748" max="10750" width="14.19921875" style="99" customWidth="1"/>
    <col min="10751" max="10751" width="11.59765625" style="99" customWidth="1"/>
    <col min="10752" max="10752" width="18.69921875" style="99" customWidth="1"/>
    <col min="10753" max="11002" width="8.796875" style="99"/>
    <col min="11003" max="11003" width="3.19921875" style="99" customWidth="1"/>
    <col min="11004" max="11006" width="14.19921875" style="99" customWidth="1"/>
    <col min="11007" max="11007" width="11.59765625" style="99" customWidth="1"/>
    <col min="11008" max="11008" width="18.69921875" style="99" customWidth="1"/>
    <col min="11009" max="11258" width="8.796875" style="99"/>
    <col min="11259" max="11259" width="3.19921875" style="99" customWidth="1"/>
    <col min="11260" max="11262" width="14.19921875" style="99" customWidth="1"/>
    <col min="11263" max="11263" width="11.59765625" style="99" customWidth="1"/>
    <col min="11264" max="11264" width="18.69921875" style="99" customWidth="1"/>
    <col min="11265" max="11514" width="8.796875" style="99"/>
    <col min="11515" max="11515" width="3.19921875" style="99" customWidth="1"/>
    <col min="11516" max="11518" width="14.19921875" style="99" customWidth="1"/>
    <col min="11519" max="11519" width="11.59765625" style="99" customWidth="1"/>
    <col min="11520" max="11520" width="18.69921875" style="99" customWidth="1"/>
    <col min="11521" max="11770" width="8.796875" style="99"/>
    <col min="11771" max="11771" width="3.19921875" style="99" customWidth="1"/>
    <col min="11772" max="11774" width="14.19921875" style="99" customWidth="1"/>
    <col min="11775" max="11775" width="11.59765625" style="99" customWidth="1"/>
    <col min="11776" max="11776" width="18.69921875" style="99" customWidth="1"/>
    <col min="11777" max="12026" width="8.796875" style="99"/>
    <col min="12027" max="12027" width="3.19921875" style="99" customWidth="1"/>
    <col min="12028" max="12030" width="14.19921875" style="99" customWidth="1"/>
    <col min="12031" max="12031" width="11.59765625" style="99" customWidth="1"/>
    <col min="12032" max="12032" width="18.69921875" style="99" customWidth="1"/>
    <col min="12033" max="12282" width="8.796875" style="99"/>
    <col min="12283" max="12283" width="3.19921875" style="99" customWidth="1"/>
    <col min="12284" max="12286" width="14.19921875" style="99" customWidth="1"/>
    <col min="12287" max="12287" width="11.59765625" style="99" customWidth="1"/>
    <col min="12288" max="12288" width="18.69921875" style="99" customWidth="1"/>
    <col min="12289" max="12538" width="8.796875" style="99"/>
    <col min="12539" max="12539" width="3.19921875" style="99" customWidth="1"/>
    <col min="12540" max="12542" width="14.19921875" style="99" customWidth="1"/>
    <col min="12543" max="12543" width="11.59765625" style="99" customWidth="1"/>
    <col min="12544" max="12544" width="18.69921875" style="99" customWidth="1"/>
    <col min="12545" max="12794" width="8.796875" style="99"/>
    <col min="12795" max="12795" width="3.19921875" style="99" customWidth="1"/>
    <col min="12796" max="12798" width="14.19921875" style="99" customWidth="1"/>
    <col min="12799" max="12799" width="11.59765625" style="99" customWidth="1"/>
    <col min="12800" max="12800" width="18.69921875" style="99" customWidth="1"/>
    <col min="12801" max="13050" width="8.796875" style="99"/>
    <col min="13051" max="13051" width="3.19921875" style="99" customWidth="1"/>
    <col min="13052" max="13054" width="14.19921875" style="99" customWidth="1"/>
    <col min="13055" max="13055" width="11.59765625" style="99" customWidth="1"/>
    <col min="13056" max="13056" width="18.69921875" style="99" customWidth="1"/>
    <col min="13057" max="13306" width="8.796875" style="99"/>
    <col min="13307" max="13307" width="3.19921875" style="99" customWidth="1"/>
    <col min="13308" max="13310" width="14.19921875" style="99" customWidth="1"/>
    <col min="13311" max="13311" width="11.59765625" style="99" customWidth="1"/>
    <col min="13312" max="13312" width="18.69921875" style="99" customWidth="1"/>
    <col min="13313" max="13562" width="8.796875" style="99"/>
    <col min="13563" max="13563" width="3.19921875" style="99" customWidth="1"/>
    <col min="13564" max="13566" width="14.19921875" style="99" customWidth="1"/>
    <col min="13567" max="13567" width="11.59765625" style="99" customWidth="1"/>
    <col min="13568" max="13568" width="18.69921875" style="99" customWidth="1"/>
    <col min="13569" max="13818" width="8.796875" style="99"/>
    <col min="13819" max="13819" width="3.19921875" style="99" customWidth="1"/>
    <col min="13820" max="13822" width="14.19921875" style="99" customWidth="1"/>
    <col min="13823" max="13823" width="11.59765625" style="99" customWidth="1"/>
    <col min="13824" max="13824" width="18.69921875" style="99" customWidth="1"/>
    <col min="13825" max="14074" width="8.796875" style="99"/>
    <col min="14075" max="14075" width="3.19921875" style="99" customWidth="1"/>
    <col min="14076" max="14078" width="14.19921875" style="99" customWidth="1"/>
    <col min="14079" max="14079" width="11.59765625" style="99" customWidth="1"/>
    <col min="14080" max="14080" width="18.69921875" style="99" customWidth="1"/>
    <col min="14081" max="14330" width="8.796875" style="99"/>
    <col min="14331" max="14331" width="3.19921875" style="99" customWidth="1"/>
    <col min="14332" max="14334" width="14.19921875" style="99" customWidth="1"/>
    <col min="14335" max="14335" width="11.59765625" style="99" customWidth="1"/>
    <col min="14336" max="14336" width="18.69921875" style="99" customWidth="1"/>
    <col min="14337" max="14586" width="8.796875" style="99"/>
    <col min="14587" max="14587" width="3.19921875" style="99" customWidth="1"/>
    <col min="14588" max="14590" width="14.19921875" style="99" customWidth="1"/>
    <col min="14591" max="14591" width="11.59765625" style="99" customWidth="1"/>
    <col min="14592" max="14592" width="18.69921875" style="99" customWidth="1"/>
    <col min="14593" max="14842" width="8.796875" style="99"/>
    <col min="14843" max="14843" width="3.19921875" style="99" customWidth="1"/>
    <col min="14844" max="14846" width="14.19921875" style="99" customWidth="1"/>
    <col min="14847" max="14847" width="11.59765625" style="99" customWidth="1"/>
    <col min="14848" max="14848" width="18.69921875" style="99" customWidth="1"/>
    <col min="14849" max="15098" width="8.796875" style="99"/>
    <col min="15099" max="15099" width="3.19921875" style="99" customWidth="1"/>
    <col min="15100" max="15102" width="14.19921875" style="99" customWidth="1"/>
    <col min="15103" max="15103" width="11.59765625" style="99" customWidth="1"/>
    <col min="15104" max="15104" width="18.69921875" style="99" customWidth="1"/>
    <col min="15105" max="15354" width="8.796875" style="99"/>
    <col min="15355" max="15355" width="3.19921875" style="99" customWidth="1"/>
    <col min="15356" max="15358" width="14.19921875" style="99" customWidth="1"/>
    <col min="15359" max="15359" width="11.59765625" style="99" customWidth="1"/>
    <col min="15360" max="15360" width="18.69921875" style="99" customWidth="1"/>
    <col min="15361" max="15610" width="8.796875" style="99"/>
    <col min="15611" max="15611" width="3.19921875" style="99" customWidth="1"/>
    <col min="15612" max="15614" width="14.19921875" style="99" customWidth="1"/>
    <col min="15615" max="15615" width="11.59765625" style="99" customWidth="1"/>
    <col min="15616" max="15616" width="18.69921875" style="99" customWidth="1"/>
    <col min="15617" max="15866" width="8.796875" style="99"/>
    <col min="15867" max="15867" width="3.19921875" style="99" customWidth="1"/>
    <col min="15868" max="15870" width="14.19921875" style="99" customWidth="1"/>
    <col min="15871" max="15871" width="11.59765625" style="99" customWidth="1"/>
    <col min="15872" max="15872" width="18.69921875" style="99" customWidth="1"/>
    <col min="15873" max="16122" width="8.796875" style="99"/>
    <col min="16123" max="16123" width="3.19921875" style="99" customWidth="1"/>
    <col min="16124" max="16126" width="14.19921875" style="99" customWidth="1"/>
    <col min="16127" max="16127" width="11.59765625" style="99" customWidth="1"/>
    <col min="16128" max="16128" width="18.69921875" style="99" customWidth="1"/>
    <col min="16129" max="16384" width="8.796875" style="99"/>
  </cols>
  <sheetData>
    <row r="1" spans="1:7" ht="31.2" customHeight="1" x14ac:dyDescent="0.45">
      <c r="A1" s="495" t="s">
        <v>330</v>
      </c>
      <c r="B1" s="495"/>
      <c r="C1" s="495"/>
    </row>
    <row r="2" spans="1:7" ht="17.7" customHeight="1" x14ac:dyDescent="0.45">
      <c r="A2" s="495"/>
      <c r="B2" s="495"/>
      <c r="C2" s="495"/>
    </row>
    <row r="3" spans="1:7" ht="31.2" customHeight="1" thickBot="1" x14ac:dyDescent="0.5">
      <c r="A3" s="100" t="s">
        <v>73</v>
      </c>
      <c r="B3" s="496" t="str">
        <f>IF(TRIM(SUBSTITUTE(申請書!R8,"　",""))="","申請書のシートに団体名を入力してください",申請書!R8)</f>
        <v>新潟クラブ</v>
      </c>
      <c r="C3" s="496"/>
      <c r="D3" s="101"/>
    </row>
    <row r="4" spans="1:7" ht="7.5" customHeight="1" x14ac:dyDescent="0.45">
      <c r="A4" s="98"/>
      <c r="B4" s="98"/>
      <c r="C4" s="98"/>
    </row>
    <row r="5" spans="1:7" ht="30" customHeight="1" thickBot="1" x14ac:dyDescent="0.5">
      <c r="A5" s="102" t="s">
        <v>35</v>
      </c>
      <c r="B5" s="102"/>
      <c r="C5" s="103"/>
    </row>
    <row r="6" spans="1:7" ht="30" customHeight="1" thickBot="1" x14ac:dyDescent="0.5">
      <c r="A6" s="104" t="s">
        <v>36</v>
      </c>
      <c r="B6" s="105" t="s">
        <v>37</v>
      </c>
      <c r="C6" s="106" t="s">
        <v>38</v>
      </c>
    </row>
    <row r="7" spans="1:7" ht="30" customHeight="1" x14ac:dyDescent="0.45">
      <c r="A7" s="108" t="s">
        <v>39</v>
      </c>
      <c r="B7" s="109">
        <f>+'(別紙4)収支計画'!B23</f>
        <v>350000</v>
      </c>
      <c r="C7" s="110" t="s">
        <v>74</v>
      </c>
    </row>
    <row r="8" spans="1:7" ht="30" customHeight="1" x14ac:dyDescent="0.45">
      <c r="A8" s="111" t="s">
        <v>40</v>
      </c>
      <c r="B8" s="112">
        <f>+'(別紙4)収支計画'!C23</f>
        <v>249000</v>
      </c>
      <c r="C8" s="113" t="s">
        <v>78</v>
      </c>
    </row>
    <row r="9" spans="1:7" ht="30" customHeight="1" thickBot="1" x14ac:dyDescent="0.5">
      <c r="A9" s="114" t="s">
        <v>75</v>
      </c>
      <c r="B9" s="115">
        <f>+'(別紙4)収支計画'!D23</f>
        <v>61000</v>
      </c>
      <c r="C9" s="116"/>
    </row>
    <row r="10" spans="1:7" ht="30" customHeight="1" thickTop="1" thickBot="1" x14ac:dyDescent="0.5">
      <c r="A10" s="117" t="s">
        <v>47</v>
      </c>
      <c r="B10" s="118">
        <f>SUM(B7:B9)</f>
        <v>660000</v>
      </c>
      <c r="C10" s="119"/>
    </row>
    <row r="11" spans="1:7" ht="12" customHeight="1" x14ac:dyDescent="0.45">
      <c r="A11" s="102"/>
      <c r="B11" s="120"/>
      <c r="C11" s="102"/>
    </row>
    <row r="12" spans="1:7" ht="30" customHeight="1" thickBot="1" x14ac:dyDescent="0.5">
      <c r="A12" s="102" t="s">
        <v>41</v>
      </c>
      <c r="B12" s="102"/>
      <c r="C12" s="102"/>
      <c r="G12" s="296"/>
    </row>
    <row r="13" spans="1:7" ht="30" customHeight="1" thickBot="1" x14ac:dyDescent="0.5">
      <c r="A13" s="104" t="s">
        <v>36</v>
      </c>
      <c r="B13" s="105" t="s">
        <v>37</v>
      </c>
      <c r="C13" s="106" t="s">
        <v>38</v>
      </c>
    </row>
    <row r="14" spans="1:7" ht="30" customHeight="1" x14ac:dyDescent="0.45">
      <c r="A14" s="497" t="s">
        <v>42</v>
      </c>
      <c r="B14" s="498"/>
      <c r="C14" s="499"/>
    </row>
    <row r="15" spans="1:7" ht="30" customHeight="1" x14ac:dyDescent="0.45">
      <c r="A15" s="111" t="s">
        <v>43</v>
      </c>
      <c r="B15" s="112">
        <f>+'(別紙4)収支計画'!E23</f>
        <v>288000</v>
      </c>
      <c r="C15" s="121" t="s">
        <v>96</v>
      </c>
    </row>
    <row r="16" spans="1:7" ht="30" customHeight="1" x14ac:dyDescent="0.45">
      <c r="A16" s="111" t="s">
        <v>34</v>
      </c>
      <c r="B16" s="112">
        <f>'(別紙4)収支計画'!F23</f>
        <v>12000</v>
      </c>
      <c r="C16" s="122" t="s">
        <v>97</v>
      </c>
    </row>
    <row r="17" spans="1:3" ht="30" customHeight="1" x14ac:dyDescent="0.45">
      <c r="A17" s="111" t="s">
        <v>95</v>
      </c>
      <c r="B17" s="112">
        <f>'(別紙4)収支計画'!G23</f>
        <v>200075</v>
      </c>
      <c r="C17" s="122" t="s">
        <v>97</v>
      </c>
    </row>
    <row r="18" spans="1:3" ht="30" customHeight="1" x14ac:dyDescent="0.45">
      <c r="A18" s="111" t="s">
        <v>44</v>
      </c>
      <c r="B18" s="112">
        <f>SUM(B15:B17)</f>
        <v>500075</v>
      </c>
      <c r="C18" s="123"/>
    </row>
    <row r="19" spans="1:3" ht="30" customHeight="1" x14ac:dyDescent="0.45">
      <c r="A19" s="500" t="s">
        <v>45</v>
      </c>
      <c r="B19" s="501"/>
      <c r="C19" s="502"/>
    </row>
    <row r="20" spans="1:3" ht="30" customHeight="1" x14ac:dyDescent="0.45">
      <c r="A20" s="111" t="s">
        <v>43</v>
      </c>
      <c r="B20" s="112">
        <f>+'(別紙4)収支計画'!H23</f>
        <v>150000</v>
      </c>
      <c r="C20" s="124" t="s">
        <v>77</v>
      </c>
    </row>
    <row r="21" spans="1:3" ht="30" customHeight="1" x14ac:dyDescent="0.45">
      <c r="A21" s="111" t="s">
        <v>79</v>
      </c>
      <c r="B21" s="112">
        <f>+'(別紙4)収支計画'!I23</f>
        <v>9925</v>
      </c>
      <c r="C21" s="125"/>
    </row>
    <row r="22" spans="1:3" ht="30" customHeight="1" thickBot="1" x14ac:dyDescent="0.5">
      <c r="A22" s="114" t="s">
        <v>44</v>
      </c>
      <c r="B22" s="115">
        <f>SUM(B20:B21)</f>
        <v>159925</v>
      </c>
      <c r="C22" s="126"/>
    </row>
    <row r="23" spans="1:3" ht="30" customHeight="1" thickTop="1" thickBot="1" x14ac:dyDescent="0.5">
      <c r="A23" s="117" t="s">
        <v>46</v>
      </c>
      <c r="B23" s="118">
        <f>+B22+B18</f>
        <v>660000</v>
      </c>
      <c r="C23" s="119"/>
    </row>
    <row r="24" spans="1:3" ht="16.2" customHeight="1" x14ac:dyDescent="0.45">
      <c r="A24" s="102"/>
      <c r="B24" s="102"/>
      <c r="C24" s="102"/>
    </row>
    <row r="25" spans="1:3" ht="31.2" customHeight="1" x14ac:dyDescent="0.45">
      <c r="A25" s="503" t="s">
        <v>365</v>
      </c>
      <c r="B25" s="503"/>
      <c r="C25" s="503"/>
    </row>
    <row r="26" spans="1:3" ht="31.2" customHeight="1" x14ac:dyDescent="0.45">
      <c r="A26" s="127"/>
      <c r="B26" s="127"/>
      <c r="C26" s="127"/>
    </row>
  </sheetData>
  <sheetProtection sheet="1" selectLockedCells="1" selectUnlockedCells="1"/>
  <mergeCells count="5">
    <mergeCell ref="A1:C2"/>
    <mergeCell ref="B3:C3"/>
    <mergeCell ref="A14:C14"/>
    <mergeCell ref="A19:C19"/>
    <mergeCell ref="A25:C25"/>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4075A-F9C1-4748-91C8-4C0330E22B5C}">
  <sheetPr>
    <tabColor theme="7" tint="0.79998168889431442"/>
    <pageSetUpPr fitToPage="1"/>
  </sheetPr>
  <dimension ref="A3:R36"/>
  <sheetViews>
    <sheetView view="pageBreakPreview" topLeftCell="A7" zoomScaleNormal="100" zoomScaleSheetLayoutView="100" workbookViewId="0">
      <selection activeCell="X32" sqref="X32"/>
    </sheetView>
  </sheetViews>
  <sheetFormatPr defaultColWidth="8.59765625" defaultRowHeight="13.2" x14ac:dyDescent="0.45"/>
  <cols>
    <col min="1" max="1" width="8.5" style="221" customWidth="1"/>
    <col min="2" max="9" width="14.59765625" style="222" customWidth="1"/>
    <col min="10" max="10" width="15.19921875" style="222" customWidth="1"/>
    <col min="11" max="11" width="13" style="222" customWidth="1"/>
    <col min="12" max="13" width="9.19921875" style="222" hidden="1" customWidth="1"/>
    <col min="14" max="15" width="8.59765625" style="222" hidden="1" customWidth="1"/>
    <col min="16" max="17" width="0" style="222" hidden="1" customWidth="1"/>
    <col min="18" max="16384" width="8.59765625" style="222"/>
  </cols>
  <sheetData>
    <row r="3" spans="1:13" s="179" customFormat="1" ht="15" x14ac:dyDescent="0.45">
      <c r="A3" s="178"/>
    </row>
    <row r="4" spans="1:13" s="179" customFormat="1" ht="28.2" customHeight="1" x14ac:dyDescent="0.45">
      <c r="A4" s="521" t="s">
        <v>328</v>
      </c>
      <c r="B4" s="521"/>
      <c r="C4" s="521"/>
      <c r="D4" s="521"/>
      <c r="E4" s="521"/>
      <c r="F4" s="521"/>
      <c r="G4" s="521"/>
      <c r="H4" s="522"/>
      <c r="I4" s="180" t="s">
        <v>31</v>
      </c>
      <c r="J4" s="180" t="str">
        <f>'(別紙1－1)年間活動計画'!O2</f>
        <v>9月</v>
      </c>
    </row>
    <row r="5" spans="1:13" s="179" customFormat="1" ht="29.1" customHeight="1" x14ac:dyDescent="0.45">
      <c r="A5" s="1" t="s">
        <v>329</v>
      </c>
      <c r="B5" s="181"/>
      <c r="C5" s="181"/>
      <c r="D5" s="181"/>
      <c r="E5" s="181"/>
      <c r="F5" s="181"/>
      <c r="G5" s="181"/>
      <c r="H5" s="181"/>
      <c r="I5" s="181"/>
    </row>
    <row r="6" spans="1:13" s="179" customFormat="1" ht="7.95" customHeight="1" x14ac:dyDescent="0.45">
      <c r="A6" s="1"/>
      <c r="B6" s="181"/>
      <c r="C6" s="181"/>
      <c r="D6" s="181"/>
      <c r="E6" s="181"/>
      <c r="F6" s="181"/>
      <c r="G6" s="181"/>
      <c r="H6" s="181"/>
      <c r="I6" s="181"/>
    </row>
    <row r="7" spans="1:13" s="179" customFormat="1" ht="25.5" customHeight="1" thickBot="1" x14ac:dyDescent="0.5">
      <c r="A7" s="523" t="s">
        <v>73</v>
      </c>
      <c r="B7" s="523"/>
      <c r="C7" s="496" t="str">
        <f>IF(TRIM(SUBSTITUTE(申請書!R8,"　",""))="","申請書のシートに団体名を入力してください",申請書!R8)</f>
        <v>新潟クラブ</v>
      </c>
      <c r="D7" s="496"/>
      <c r="E7" s="496"/>
      <c r="F7" s="179" t="s">
        <v>270</v>
      </c>
      <c r="G7" s="176"/>
    </row>
    <row r="8" spans="1:13" s="179" customFormat="1" ht="15.6" thickBot="1" x14ac:dyDescent="0.5">
      <c r="A8" s="178"/>
      <c r="J8" s="179" t="s">
        <v>72</v>
      </c>
    </row>
    <row r="9" spans="1:13" s="179" customFormat="1" ht="23.1" customHeight="1" thickBot="1" x14ac:dyDescent="0.5">
      <c r="A9" s="509" t="s">
        <v>71</v>
      </c>
      <c r="B9" s="524" t="s">
        <v>63</v>
      </c>
      <c r="C9" s="525"/>
      <c r="D9" s="525"/>
      <c r="E9" s="524" t="s">
        <v>62</v>
      </c>
      <c r="F9" s="526"/>
      <c r="G9" s="526"/>
      <c r="H9" s="525"/>
      <c r="I9" s="525"/>
      <c r="J9" s="509" t="s">
        <v>70</v>
      </c>
    </row>
    <row r="10" spans="1:13" s="179" customFormat="1" ht="23.1" customHeight="1" x14ac:dyDescent="0.45">
      <c r="A10" s="510"/>
      <c r="B10" s="512" t="s">
        <v>69</v>
      </c>
      <c r="C10" s="514" t="s">
        <v>68</v>
      </c>
      <c r="D10" s="516" t="s">
        <v>76</v>
      </c>
      <c r="E10" s="518" t="s">
        <v>67</v>
      </c>
      <c r="F10" s="519"/>
      <c r="G10" s="520"/>
      <c r="H10" s="518" t="s">
        <v>66</v>
      </c>
      <c r="I10" s="520"/>
      <c r="J10" s="510"/>
    </row>
    <row r="11" spans="1:13" s="178" customFormat="1" ht="21.6" customHeight="1" thickBot="1" x14ac:dyDescent="0.5">
      <c r="A11" s="511"/>
      <c r="B11" s="513"/>
      <c r="C11" s="515"/>
      <c r="D11" s="517"/>
      <c r="E11" s="182" t="s">
        <v>65</v>
      </c>
      <c r="F11" s="183" t="s">
        <v>64</v>
      </c>
      <c r="G11" s="184" t="s">
        <v>86</v>
      </c>
      <c r="H11" s="182" t="s">
        <v>65</v>
      </c>
      <c r="I11" s="185" t="s">
        <v>203</v>
      </c>
      <c r="J11" s="511"/>
      <c r="L11" s="178" t="s">
        <v>63</v>
      </c>
      <c r="M11" s="178" t="s">
        <v>62</v>
      </c>
    </row>
    <row r="12" spans="1:13" s="179" customFormat="1" ht="44.1" customHeight="1" x14ac:dyDescent="0.45">
      <c r="A12" s="186" t="s">
        <v>61</v>
      </c>
      <c r="B12" s="241">
        <v>35000</v>
      </c>
      <c r="C12" s="242"/>
      <c r="D12" s="243">
        <v>61000</v>
      </c>
      <c r="E12" s="244">
        <f>+'(別紙1－1)年間活動計画'!C47</f>
        <v>0</v>
      </c>
      <c r="F12" s="245"/>
      <c r="G12" s="246"/>
      <c r="H12" s="247">
        <v>30000</v>
      </c>
      <c r="I12" s="248"/>
      <c r="J12" s="193">
        <f>+L12-M12</f>
        <v>66000</v>
      </c>
      <c r="K12" s="249" t="str">
        <f>IF(J12="","",IF(J12&lt;0,"収支累計がマイナスです。入力し直してください",""))</f>
        <v/>
      </c>
      <c r="L12" s="195">
        <f t="shared" ref="L12:L22" si="0">SUM(B12:D12)</f>
        <v>96000</v>
      </c>
      <c r="M12" s="195">
        <f t="shared" ref="M12:M23" si="1">SUM(E12:I12)</f>
        <v>30000</v>
      </c>
    </row>
    <row r="13" spans="1:13" s="179" customFormat="1" ht="44.1" customHeight="1" x14ac:dyDescent="0.45">
      <c r="A13" s="196" t="s">
        <v>60</v>
      </c>
      <c r="B13" s="241">
        <v>35000</v>
      </c>
      <c r="C13" s="250"/>
      <c r="D13" s="251"/>
      <c r="E13" s="252">
        <f>+'(別紙1－1)年間活動計画'!D$47</f>
        <v>0</v>
      </c>
      <c r="F13" s="253"/>
      <c r="G13" s="254"/>
      <c r="H13" s="255">
        <v>35000</v>
      </c>
      <c r="I13" s="256"/>
      <c r="J13" s="201">
        <f t="shared" ref="J13:J24" si="2">+J12+L13-M13</f>
        <v>66000</v>
      </c>
      <c r="K13" s="249" t="str">
        <f t="shared" ref="K13:K24" si="3">IF(J13="","",IF(J13&lt;0,"収支累計がマイナスです。入力し直してください",""))</f>
        <v/>
      </c>
      <c r="L13" s="195">
        <f t="shared" si="0"/>
        <v>35000</v>
      </c>
      <c r="M13" s="195">
        <f t="shared" si="1"/>
        <v>35000</v>
      </c>
    </row>
    <row r="14" spans="1:13" s="179" customFormat="1" ht="44.1" customHeight="1" x14ac:dyDescent="0.45">
      <c r="A14" s="196" t="s">
        <v>59</v>
      </c>
      <c r="B14" s="241">
        <v>35000</v>
      </c>
      <c r="C14" s="250"/>
      <c r="D14" s="251"/>
      <c r="E14" s="252">
        <f>+'(別紙1－1)年間活動計画'!E$47</f>
        <v>0</v>
      </c>
      <c r="F14" s="253"/>
      <c r="G14" s="254"/>
      <c r="H14" s="255">
        <v>30000</v>
      </c>
      <c r="I14" s="256"/>
      <c r="J14" s="201">
        <f t="shared" si="2"/>
        <v>71000</v>
      </c>
      <c r="K14" s="249" t="str">
        <f t="shared" si="3"/>
        <v/>
      </c>
      <c r="L14" s="195">
        <f t="shared" si="0"/>
        <v>35000</v>
      </c>
      <c r="M14" s="195">
        <f t="shared" si="1"/>
        <v>30000</v>
      </c>
    </row>
    <row r="15" spans="1:13" s="179" customFormat="1" ht="44.1" customHeight="1" x14ac:dyDescent="0.45">
      <c r="A15" s="196" t="s">
        <v>58</v>
      </c>
      <c r="B15" s="241">
        <v>35000</v>
      </c>
      <c r="C15" s="250"/>
      <c r="D15" s="251"/>
      <c r="E15" s="252">
        <f>+'(別紙1－1)年間活動計画'!F$47</f>
        <v>0</v>
      </c>
      <c r="F15" s="253"/>
      <c r="G15" s="254"/>
      <c r="H15" s="257">
        <v>30000</v>
      </c>
      <c r="I15" s="256"/>
      <c r="J15" s="201">
        <f t="shared" si="2"/>
        <v>76000</v>
      </c>
      <c r="K15" s="249" t="str">
        <f t="shared" si="3"/>
        <v/>
      </c>
      <c r="L15" s="195">
        <f t="shared" si="0"/>
        <v>35000</v>
      </c>
      <c r="M15" s="195">
        <f t="shared" si="1"/>
        <v>30000</v>
      </c>
    </row>
    <row r="16" spans="1:13" s="179" customFormat="1" ht="44.1" customHeight="1" x14ac:dyDescent="0.45">
      <c r="A16" s="196" t="s">
        <v>57</v>
      </c>
      <c r="B16" s="241">
        <v>30000</v>
      </c>
      <c r="C16" s="250"/>
      <c r="D16" s="251"/>
      <c r="E16" s="252">
        <f>+'(別紙1－1)年間活動計画'!G$47</f>
        <v>0</v>
      </c>
      <c r="F16" s="253"/>
      <c r="G16" s="254"/>
      <c r="H16" s="300">
        <v>25000</v>
      </c>
      <c r="I16" s="256"/>
      <c r="J16" s="201">
        <f t="shared" si="2"/>
        <v>81000</v>
      </c>
      <c r="K16" s="249" t="str">
        <f t="shared" si="3"/>
        <v/>
      </c>
      <c r="L16" s="195">
        <f t="shared" si="0"/>
        <v>30000</v>
      </c>
      <c r="M16" s="195">
        <f t="shared" si="1"/>
        <v>25000</v>
      </c>
    </row>
    <row r="17" spans="1:18" s="179" customFormat="1" ht="44.1" customHeight="1" x14ac:dyDescent="0.45">
      <c r="A17" s="196" t="s">
        <v>56</v>
      </c>
      <c r="B17" s="241">
        <v>30000</v>
      </c>
      <c r="C17" s="250"/>
      <c r="D17" s="251"/>
      <c r="E17" s="252">
        <f>+'(別紙1－1)年間活動計画'!H$47</f>
        <v>41500</v>
      </c>
      <c r="F17" s="253"/>
      <c r="G17" s="254">
        <v>54750</v>
      </c>
      <c r="H17" s="257"/>
      <c r="I17" s="256"/>
      <c r="J17" s="201">
        <f t="shared" si="2"/>
        <v>14750</v>
      </c>
      <c r="K17" s="249" t="str">
        <f t="shared" si="3"/>
        <v/>
      </c>
      <c r="L17" s="195">
        <f t="shared" si="0"/>
        <v>30000</v>
      </c>
      <c r="M17" s="195">
        <f t="shared" si="1"/>
        <v>96250</v>
      </c>
    </row>
    <row r="18" spans="1:18" s="179" customFormat="1" ht="44.1" customHeight="1" x14ac:dyDescent="0.45">
      <c r="A18" s="196" t="s">
        <v>55</v>
      </c>
      <c r="B18" s="241">
        <v>30000</v>
      </c>
      <c r="C18" s="250">
        <v>249000</v>
      </c>
      <c r="D18" s="251"/>
      <c r="E18" s="252">
        <f>+'(別紙1－1)年間活動計画'!I$47</f>
        <v>48500</v>
      </c>
      <c r="F18" s="253">
        <v>12000</v>
      </c>
      <c r="G18" s="254">
        <v>27725</v>
      </c>
      <c r="H18" s="257"/>
      <c r="I18" s="256"/>
      <c r="J18" s="201">
        <f t="shared" si="2"/>
        <v>205525</v>
      </c>
      <c r="K18" s="249" t="str">
        <f t="shared" si="3"/>
        <v/>
      </c>
      <c r="L18" s="195">
        <f t="shared" si="0"/>
        <v>279000</v>
      </c>
      <c r="M18" s="195">
        <f t="shared" si="1"/>
        <v>88225</v>
      </c>
    </row>
    <row r="19" spans="1:18" s="179" customFormat="1" ht="44.1" customHeight="1" x14ac:dyDescent="0.45">
      <c r="A19" s="196" t="s">
        <v>54</v>
      </c>
      <c r="B19" s="241">
        <v>30000</v>
      </c>
      <c r="C19" s="250"/>
      <c r="D19" s="251"/>
      <c r="E19" s="252">
        <f>+'(別紙1－1)年間活動計画'!J$47</f>
        <v>53500</v>
      </c>
      <c r="F19" s="253"/>
      <c r="G19" s="254">
        <v>117600</v>
      </c>
      <c r="H19" s="257"/>
      <c r="I19" s="256"/>
      <c r="J19" s="201">
        <f t="shared" si="2"/>
        <v>64425</v>
      </c>
      <c r="K19" s="249" t="str">
        <f t="shared" si="3"/>
        <v/>
      </c>
      <c r="L19" s="195">
        <f t="shared" si="0"/>
        <v>30000</v>
      </c>
      <c r="M19" s="195">
        <f t="shared" si="1"/>
        <v>171100</v>
      </c>
    </row>
    <row r="20" spans="1:18" s="179" customFormat="1" ht="44.1" customHeight="1" x14ac:dyDescent="0.45">
      <c r="A20" s="196" t="s">
        <v>53</v>
      </c>
      <c r="B20" s="241">
        <v>30000</v>
      </c>
      <c r="C20" s="250"/>
      <c r="D20" s="251"/>
      <c r="E20" s="252">
        <f>+'(別紙1－1)年間活動計画'!K$47</f>
        <v>53500</v>
      </c>
      <c r="F20" s="253"/>
      <c r="G20" s="254"/>
      <c r="H20" s="257"/>
      <c r="I20" s="256"/>
      <c r="J20" s="201">
        <f t="shared" si="2"/>
        <v>40925</v>
      </c>
      <c r="K20" s="249" t="str">
        <f t="shared" si="3"/>
        <v/>
      </c>
      <c r="L20" s="195">
        <f t="shared" si="0"/>
        <v>30000</v>
      </c>
      <c r="M20" s="195">
        <f t="shared" si="1"/>
        <v>53500</v>
      </c>
    </row>
    <row r="21" spans="1:18" s="179" customFormat="1" ht="44.1" customHeight="1" x14ac:dyDescent="0.45">
      <c r="A21" s="196" t="s">
        <v>52</v>
      </c>
      <c r="B21" s="241">
        <v>30000</v>
      </c>
      <c r="C21" s="250"/>
      <c r="D21" s="251"/>
      <c r="E21" s="252">
        <f>+'(別紙1－1)年間活動計画'!L$47</f>
        <v>47500</v>
      </c>
      <c r="F21" s="253"/>
      <c r="G21" s="254"/>
      <c r="H21" s="257"/>
      <c r="I21" s="256"/>
      <c r="J21" s="201">
        <f t="shared" si="2"/>
        <v>23425</v>
      </c>
      <c r="K21" s="258" t="str">
        <f t="shared" si="3"/>
        <v/>
      </c>
      <c r="L21" s="195">
        <f t="shared" si="0"/>
        <v>30000</v>
      </c>
      <c r="M21" s="195">
        <f t="shared" si="1"/>
        <v>47500</v>
      </c>
      <c r="N21" s="249"/>
      <c r="O21" s="249"/>
      <c r="P21" s="249"/>
      <c r="Q21" s="249"/>
      <c r="R21" s="249"/>
    </row>
    <row r="22" spans="1:18" s="179" customFormat="1" ht="44.1" customHeight="1" thickBot="1" x14ac:dyDescent="0.5">
      <c r="A22" s="196" t="s">
        <v>51</v>
      </c>
      <c r="B22" s="299">
        <v>30000</v>
      </c>
      <c r="C22" s="205"/>
      <c r="D22" s="259"/>
      <c r="E22" s="260">
        <f>+'(別紙1－1)年間活動計画'!M$47</f>
        <v>43500</v>
      </c>
      <c r="F22" s="261"/>
      <c r="G22" s="262"/>
      <c r="H22" s="263"/>
      <c r="I22" s="264">
        <v>9925</v>
      </c>
      <c r="J22" s="201">
        <f t="shared" si="2"/>
        <v>0</v>
      </c>
      <c r="K22" s="249" t="str">
        <f t="shared" si="3"/>
        <v/>
      </c>
      <c r="L22" s="195">
        <f t="shared" si="0"/>
        <v>30000</v>
      </c>
      <c r="M22" s="195">
        <f t="shared" si="1"/>
        <v>53425</v>
      </c>
    </row>
    <row r="23" spans="1:18" s="179" customFormat="1" ht="44.1" customHeight="1" thickTop="1" thickBot="1" x14ac:dyDescent="0.5">
      <c r="A23" s="265" t="s">
        <v>50</v>
      </c>
      <c r="B23" s="212">
        <f>SUM(B12:B22)</f>
        <v>350000</v>
      </c>
      <c r="C23" s="212">
        <f>SUM(C12:C22)</f>
        <v>249000</v>
      </c>
      <c r="D23" s="214">
        <f t="shared" ref="D23:I23" si="4">SUM(D12:D22)</f>
        <v>61000</v>
      </c>
      <c r="E23" s="212">
        <f>IF(SUM(E12:E22)='(別紙1－1)年間活動計画'!O47,SUM(E12:E22),"入力誤り")</f>
        <v>288000</v>
      </c>
      <c r="F23" s="266">
        <f>IF(SUM(F12:F22)='(別紙1－1)年間活動計画'!O50,SUM(F12:F22),"入力誤り")</f>
        <v>12000</v>
      </c>
      <c r="G23" s="266">
        <f>IF(SUM(G12:G22)='(別紙1－2)消耗品計画'!K40,SUM(G12:G22),"入力誤り")</f>
        <v>200075</v>
      </c>
      <c r="H23" s="267">
        <f t="shared" si="4"/>
        <v>150000</v>
      </c>
      <c r="I23" s="268">
        <f t="shared" si="4"/>
        <v>9925</v>
      </c>
      <c r="J23" s="269">
        <f>+L23-M23</f>
        <v>0</v>
      </c>
      <c r="K23" s="249" t="str">
        <f t="shared" si="3"/>
        <v/>
      </c>
      <c r="L23" s="195">
        <f>SUM(B23:D23)</f>
        <v>660000</v>
      </c>
      <c r="M23" s="195">
        <f t="shared" si="1"/>
        <v>660000</v>
      </c>
    </row>
    <row r="24" spans="1:18" s="179" customFormat="1" ht="44.1" customHeight="1" thickTop="1" thickBot="1" x14ac:dyDescent="0.5">
      <c r="A24" s="217" t="s">
        <v>49</v>
      </c>
      <c r="B24" s="504">
        <f>SUM(B23:D23)</f>
        <v>660000</v>
      </c>
      <c r="C24" s="505"/>
      <c r="D24" s="506"/>
      <c r="E24" s="504">
        <f>SUM(E23:I23)</f>
        <v>660000</v>
      </c>
      <c r="F24" s="505"/>
      <c r="G24" s="505"/>
      <c r="H24" s="505"/>
      <c r="I24" s="506"/>
      <c r="J24" s="5">
        <f t="shared" si="2"/>
        <v>0</v>
      </c>
      <c r="K24" s="249" t="str">
        <f t="shared" si="3"/>
        <v/>
      </c>
    </row>
    <row r="25" spans="1:18" s="179" customFormat="1" ht="32.4" customHeight="1" x14ac:dyDescent="0.45">
      <c r="A25" s="178"/>
      <c r="B25" s="195"/>
      <c r="C25" s="507" t="str">
        <f>IF(B24=E24,"","⚠ 収支が一致していません。収入・支出それぞれの項目を確認してください。")</f>
        <v/>
      </c>
      <c r="D25" s="507"/>
      <c r="E25" s="507"/>
      <c r="F25" s="507"/>
      <c r="G25" s="507"/>
      <c r="H25" s="507"/>
      <c r="I25" s="507"/>
    </row>
    <row r="26" spans="1:18" s="179" customFormat="1" ht="32.4" customHeight="1" x14ac:dyDescent="0.45">
      <c r="A26" s="178"/>
      <c r="B26" s="195"/>
      <c r="C26" s="270" t="str">
        <f>IF(OR(B35,B36),"補助金は申請月の翌月に計上してください","")</f>
        <v/>
      </c>
      <c r="D26" s="218"/>
      <c r="E26" s="218"/>
      <c r="F26" s="218"/>
      <c r="G26" s="218"/>
      <c r="H26" s="219"/>
      <c r="I26" s="219"/>
    </row>
    <row r="27" spans="1:18" s="179" customFormat="1" ht="27" customHeight="1" x14ac:dyDescent="0.45">
      <c r="A27" s="178"/>
      <c r="B27" s="195" t="s">
        <v>48</v>
      </c>
      <c r="C27" s="178"/>
      <c r="D27" s="220"/>
      <c r="E27" s="220"/>
      <c r="F27" s="220"/>
      <c r="G27" s="220"/>
      <c r="H27" s="220"/>
      <c r="I27" s="220"/>
    </row>
    <row r="28" spans="1:18" s="179" customFormat="1" ht="15" x14ac:dyDescent="0.45">
      <c r="A28" s="178"/>
      <c r="B28" s="508" t="s">
        <v>98</v>
      </c>
      <c r="C28" s="508"/>
      <c r="D28" s="508"/>
      <c r="E28" s="508"/>
      <c r="F28" s="508"/>
      <c r="G28" s="508"/>
    </row>
    <row r="29" spans="1:18" ht="15" x14ac:dyDescent="0.45">
      <c r="B29" s="179" t="s">
        <v>101</v>
      </c>
    </row>
    <row r="30" spans="1:18" ht="15" x14ac:dyDescent="0.45">
      <c r="B30" s="179" t="s">
        <v>99</v>
      </c>
    </row>
    <row r="31" spans="1:18" ht="15" x14ac:dyDescent="0.45">
      <c r="B31" s="179" t="s">
        <v>102</v>
      </c>
    </row>
    <row r="32" spans="1:18" ht="15" x14ac:dyDescent="0.45">
      <c r="B32" s="179" t="s">
        <v>164</v>
      </c>
    </row>
    <row r="35" spans="2:3" x14ac:dyDescent="0.45">
      <c r="B35" s="222" t="b">
        <f>IF(J4="4月",C13="",IF(J4="5月",C14="",IF(J4="6月",C15="",IF(J4="7月",C16="",IF(J4="8月",C17="",IF(J4="9月",C18="",IF(J4="10月",C19="",IF(J4="11月",C20="",IF(J4="12月",C21="",IF(J4="1月",C22="",""))))))))))</f>
        <v>0</v>
      </c>
      <c r="C35" s="222" t="s">
        <v>271</v>
      </c>
    </row>
    <row r="36" spans="2:3" ht="15.6" customHeight="1" x14ac:dyDescent="0.45">
      <c r="B36" s="222" t="b">
        <f>OR(AND(J4="4月",COUNTIF(C12:C12,"&gt;0")+COUNTIF(C14:C22,"&gt;0")&gt;0),AND(J4="5月",COUNTIF(C12:C13,"&gt;0")+COUNTIF(C15:C22,"&gt;0")&gt;0),AND(J4="6月",COUNTIF(C12:C14,"&gt;0")+COUNTIF(C16:C22,"&gt;0")&gt;0),AND(J4="7月",COUNTIF(C12:C15,"&gt;0")+COUNTIF(C17:C22,"&gt;0")&gt;0),AND(J4="8月",COUNTIF(C12:C16,"&gt;0")+COUNTIF(C18:C22,"&gt;0")&gt;0),AND(J4="9月",COUNTIF(C12:C17,"&gt;0")+COUNTIF(C19:C22,"&gt;0")&gt;0),AND(J4="10月",COUNTIF(C12:C18,"&gt;0")+COUNTIF(C20:C22,"&gt;0")&gt;0),AND(J4="11月",COUNTIF(C12:C19,"&gt;0")+COUNTIF(C21:C22,"&gt;0")&gt;0),AND(J4="12月",COUNTIF(C12:C20,"&gt;0")+COUNTIF(C22:C22,"&gt;0")&gt;0),AND(J4="1月",COUNTIF(C12:C21,"&gt;0")&gt;0))</f>
        <v>0</v>
      </c>
      <c r="C36" s="222" t="s">
        <v>272</v>
      </c>
    </row>
  </sheetData>
  <sheetProtection sheet="1" objects="1" scenarios="1"/>
  <mergeCells count="16">
    <mergeCell ref="A4:H4"/>
    <mergeCell ref="A7:B7"/>
    <mergeCell ref="C7:E7"/>
    <mergeCell ref="A9:A11"/>
    <mergeCell ref="B9:D9"/>
    <mergeCell ref="E9:I9"/>
    <mergeCell ref="B24:D24"/>
    <mergeCell ref="E24:I24"/>
    <mergeCell ref="C25:I25"/>
    <mergeCell ref="B28:G28"/>
    <mergeCell ref="J9:J11"/>
    <mergeCell ref="B10:B11"/>
    <mergeCell ref="C10:C11"/>
    <mergeCell ref="D10:D11"/>
    <mergeCell ref="E10:G10"/>
    <mergeCell ref="H10:I10"/>
  </mergeCells>
  <phoneticPr fontId="1"/>
  <conditionalFormatting sqref="E23">
    <cfRule type="expression" dxfId="19" priority="7">
      <formula>E23="入力誤り"</formula>
    </cfRule>
    <cfRule type="expression" priority="8">
      <formula>E23="入力誤り"</formula>
    </cfRule>
  </conditionalFormatting>
  <conditionalFormatting sqref="E23:G23">
    <cfRule type="expression" dxfId="18" priority="4">
      <formula>E23="入力誤り"</formula>
    </cfRule>
  </conditionalFormatting>
  <conditionalFormatting sqref="F23:G23">
    <cfRule type="expression" dxfId="17" priority="6">
      <formula>F23="入力誤り"</formula>
    </cfRule>
  </conditionalFormatting>
  <conditionalFormatting sqref="G23">
    <cfRule type="expression" dxfId="16" priority="1">
      <formula>G23="入力誤り"</formula>
    </cfRule>
    <cfRule type="expression" priority="2">
      <formula>G23="入力誤り"</formula>
    </cfRule>
  </conditionalFormatting>
  <conditionalFormatting sqref="N22">
    <cfRule type="expression" dxfId="15" priority="5">
      <formula>E23="入力誤り"</formula>
    </cfRule>
  </conditionalFormatting>
  <printOptions horizontalCentered="1"/>
  <pageMargins left="0.59055118110236227" right="0.39370078740157483" top="1.1811023622047245" bottom="0" header="0.51181102362204722" footer="0.51181102362204722"/>
  <pageSetup paperSize="9" scale="58" firstPageNumber="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A18BD-4607-42E8-A966-F1500BBA7E89}">
  <sheetPr>
    <tabColor theme="4" tint="0.79998168889431442"/>
    <pageSetUpPr fitToPage="1"/>
  </sheetPr>
  <dimension ref="B1:H29"/>
  <sheetViews>
    <sheetView topLeftCell="A20" workbookViewId="0">
      <selection activeCell="H23" sqref="H23"/>
    </sheetView>
  </sheetViews>
  <sheetFormatPr defaultRowHeight="18" x14ac:dyDescent="0.45"/>
  <cols>
    <col min="1" max="1" width="5.8984375" customWidth="1"/>
    <col min="2" max="2" width="18.09765625" customWidth="1"/>
    <col min="3" max="3" width="22.3984375" customWidth="1"/>
    <col min="4" max="4" width="38.8984375" customWidth="1"/>
  </cols>
  <sheetData>
    <row r="1" spans="2:8" ht="51" customHeight="1" thickBot="1" x14ac:dyDescent="0.5">
      <c r="B1" s="70" t="s">
        <v>373</v>
      </c>
      <c r="C1" s="1"/>
      <c r="D1" s="549" t="s">
        <v>231</v>
      </c>
      <c r="E1" s="549"/>
      <c r="F1" s="549"/>
      <c r="G1" s="549"/>
    </row>
    <row r="2" spans="2:8" ht="32.4" customHeight="1" thickBot="1" x14ac:dyDescent="0.5">
      <c r="B2" s="6" t="s">
        <v>168</v>
      </c>
      <c r="C2" s="496" t="str">
        <f>+'(別紙4)収支計画'!C7</f>
        <v>新潟クラブ</v>
      </c>
      <c r="D2" s="496"/>
      <c r="E2" s="496"/>
      <c r="F2" s="71" t="s">
        <v>218</v>
      </c>
      <c r="G2" s="71"/>
      <c r="H2" s="88"/>
    </row>
    <row r="3" spans="2:8" ht="19.2" thickBot="1" x14ac:dyDescent="0.5">
      <c r="B3" s="550" t="s">
        <v>129</v>
      </c>
      <c r="C3" s="550"/>
      <c r="D3" s="550"/>
      <c r="F3" s="536" t="s">
        <v>219</v>
      </c>
      <c r="G3" s="536"/>
    </row>
    <row r="4" spans="2:8" ht="38.4" customHeight="1" thickBot="1" x14ac:dyDescent="0.5">
      <c r="B4" s="72" t="s">
        <v>220</v>
      </c>
      <c r="C4" s="73"/>
      <c r="D4" s="73"/>
      <c r="E4" s="74" t="s">
        <v>221</v>
      </c>
      <c r="F4" s="75" t="s">
        <v>222</v>
      </c>
      <c r="G4" s="316" t="s">
        <v>223</v>
      </c>
    </row>
    <row r="5" spans="2:8" ht="25.8" customHeight="1" x14ac:dyDescent="0.45">
      <c r="B5" s="551" t="s">
        <v>374</v>
      </c>
      <c r="C5" s="552"/>
      <c r="D5" s="552"/>
      <c r="E5" s="553"/>
      <c r="F5" s="75"/>
      <c r="G5" s="77"/>
    </row>
    <row r="6" spans="2:8" ht="33.6" customHeight="1" x14ac:dyDescent="0.45">
      <c r="B6" s="8" t="s">
        <v>376</v>
      </c>
      <c r="C6" s="9"/>
      <c r="D6" s="9"/>
      <c r="E6" s="78"/>
      <c r="F6" s="79"/>
      <c r="G6" s="80"/>
    </row>
    <row r="7" spans="2:8" ht="33.6" customHeight="1" x14ac:dyDescent="0.45">
      <c r="B7" s="546" t="s">
        <v>224</v>
      </c>
      <c r="C7" s="547"/>
      <c r="D7" s="548"/>
      <c r="E7" s="78"/>
      <c r="F7" s="79"/>
      <c r="G7" s="80"/>
    </row>
    <row r="8" spans="2:8" ht="45.45" customHeight="1" x14ac:dyDescent="0.45">
      <c r="B8" s="554" t="s">
        <v>383</v>
      </c>
      <c r="C8" s="555"/>
      <c r="D8" s="555"/>
      <c r="E8" s="78"/>
      <c r="F8" s="79"/>
      <c r="G8" s="80"/>
    </row>
    <row r="9" spans="2:8" ht="43.95" customHeight="1" x14ac:dyDescent="0.45">
      <c r="B9" s="556" t="s">
        <v>384</v>
      </c>
      <c r="C9" s="557"/>
      <c r="D9" s="557"/>
      <c r="E9" s="78"/>
      <c r="F9" s="75"/>
      <c r="G9" s="77"/>
    </row>
    <row r="10" spans="2:8" ht="42.45" customHeight="1" x14ac:dyDescent="0.45">
      <c r="B10" s="558" t="s">
        <v>385</v>
      </c>
      <c r="C10" s="559"/>
      <c r="D10" s="559"/>
      <c r="E10" s="78"/>
      <c r="F10" s="79"/>
      <c r="G10" s="80"/>
    </row>
    <row r="11" spans="2:8" ht="34.200000000000003" customHeight="1" x14ac:dyDescent="0.45">
      <c r="B11" s="538" t="s">
        <v>225</v>
      </c>
      <c r="C11" s="539"/>
      <c r="D11" s="539"/>
      <c r="E11" s="540"/>
      <c r="F11" s="79"/>
      <c r="G11" s="80"/>
    </row>
    <row r="12" spans="2:8" ht="34.049999999999997" customHeight="1" x14ac:dyDescent="0.45">
      <c r="B12" s="541" t="s">
        <v>376</v>
      </c>
      <c r="C12" s="542"/>
      <c r="D12" s="542"/>
      <c r="E12" s="78"/>
      <c r="F12" s="79"/>
      <c r="G12" s="80"/>
    </row>
    <row r="13" spans="2:8" ht="38.4" customHeight="1" x14ac:dyDescent="0.45">
      <c r="B13" s="527" t="s">
        <v>386</v>
      </c>
      <c r="C13" s="544"/>
      <c r="D13" s="545"/>
      <c r="E13" s="78"/>
      <c r="F13" s="79"/>
      <c r="G13" s="80"/>
    </row>
    <row r="14" spans="2:8" ht="28.5" customHeight="1" x14ac:dyDescent="0.45">
      <c r="B14" s="541" t="s">
        <v>375</v>
      </c>
      <c r="C14" s="542"/>
      <c r="D14" s="542"/>
      <c r="E14" s="78"/>
      <c r="F14" s="536"/>
      <c r="G14" s="537"/>
    </row>
    <row r="15" spans="2:8" ht="30.45" customHeight="1" x14ac:dyDescent="0.45">
      <c r="B15" s="313" t="s">
        <v>224</v>
      </c>
      <c r="C15" s="314"/>
      <c r="D15" s="315"/>
      <c r="E15" s="78"/>
      <c r="F15" s="82"/>
      <c r="G15" s="83"/>
    </row>
    <row r="16" spans="2:8" ht="31.5" customHeight="1" x14ac:dyDescent="0.45">
      <c r="B16" s="538" t="s">
        <v>169</v>
      </c>
      <c r="C16" s="539"/>
      <c r="D16" s="539"/>
      <c r="E16" s="540"/>
      <c r="F16" s="82"/>
      <c r="G16" s="82"/>
    </row>
    <row r="17" spans="2:7" ht="27.45" customHeight="1" x14ac:dyDescent="0.45">
      <c r="B17" s="541" t="s">
        <v>226</v>
      </c>
      <c r="C17" s="542"/>
      <c r="D17" s="543"/>
      <c r="E17" s="81"/>
      <c r="F17" s="301"/>
      <c r="G17" s="82"/>
    </row>
    <row r="18" spans="2:7" ht="97.2" customHeight="1" x14ac:dyDescent="0.45">
      <c r="B18" s="527" t="s">
        <v>390</v>
      </c>
      <c r="C18" s="528"/>
      <c r="D18" s="528"/>
      <c r="E18" s="81"/>
      <c r="F18" s="301"/>
      <c r="G18" s="83"/>
    </row>
    <row r="19" spans="2:7" ht="30.6" customHeight="1" x14ac:dyDescent="0.45">
      <c r="B19" s="538" t="s">
        <v>377</v>
      </c>
      <c r="C19" s="539"/>
      <c r="D19" s="539"/>
      <c r="E19" s="540"/>
      <c r="F19" s="301"/>
      <c r="G19" s="83"/>
    </row>
    <row r="20" spans="2:7" ht="30.6" customHeight="1" x14ac:dyDescent="0.45">
      <c r="B20" s="313" t="s">
        <v>387</v>
      </c>
      <c r="C20" s="303"/>
      <c r="D20" s="303"/>
      <c r="E20" s="81"/>
      <c r="F20" s="301"/>
      <c r="G20" s="83"/>
    </row>
    <row r="21" spans="2:7" ht="33.450000000000003" customHeight="1" x14ac:dyDescent="0.45">
      <c r="B21" s="302" t="s">
        <v>378</v>
      </c>
      <c r="C21" s="303"/>
      <c r="D21" s="303"/>
      <c r="E21" s="81"/>
      <c r="F21" s="301"/>
      <c r="G21" s="82"/>
    </row>
    <row r="22" spans="2:7" ht="35.4" customHeight="1" x14ac:dyDescent="0.45">
      <c r="B22" s="302" t="s">
        <v>379</v>
      </c>
      <c r="C22" s="303"/>
      <c r="D22" s="303"/>
      <c r="E22" s="81"/>
      <c r="F22" s="301"/>
      <c r="G22" s="82"/>
    </row>
    <row r="23" spans="2:7" ht="24" customHeight="1" x14ac:dyDescent="0.45">
      <c r="B23" s="538" t="s">
        <v>381</v>
      </c>
      <c r="C23" s="539"/>
      <c r="D23" s="539"/>
      <c r="E23" s="540"/>
      <c r="F23" s="536"/>
      <c r="G23" s="537"/>
    </row>
    <row r="24" spans="2:7" ht="44.55" customHeight="1" x14ac:dyDescent="0.45">
      <c r="B24" s="527" t="s">
        <v>388</v>
      </c>
      <c r="C24" s="528"/>
      <c r="D24" s="529"/>
      <c r="E24" s="81"/>
      <c r="F24" s="311"/>
      <c r="G24" s="312"/>
    </row>
    <row r="25" spans="2:7" ht="25.5" customHeight="1" x14ac:dyDescent="0.45">
      <c r="B25" s="530" t="s">
        <v>170</v>
      </c>
      <c r="C25" s="531"/>
      <c r="D25" s="531"/>
      <c r="E25" s="532"/>
      <c r="F25" s="311"/>
      <c r="G25" s="312"/>
    </row>
    <row r="26" spans="2:7" ht="33" customHeight="1" thickBot="1" x14ac:dyDescent="0.5">
      <c r="B26" s="533" t="s">
        <v>224</v>
      </c>
      <c r="C26" s="534"/>
      <c r="D26" s="535"/>
      <c r="E26" s="85"/>
      <c r="F26" s="82"/>
      <c r="G26" s="83"/>
    </row>
    <row r="28" spans="2:7" ht="29.4" x14ac:dyDescent="0.45">
      <c r="E28" s="7" t="s">
        <v>175</v>
      </c>
    </row>
    <row r="29" spans="2:7" ht="24.45" customHeight="1" x14ac:dyDescent="0.45"/>
  </sheetData>
  <sheetProtection sheet="1" objects="1" scenarios="1"/>
  <mergeCells count="23">
    <mergeCell ref="B13:D13"/>
    <mergeCell ref="B14:D14"/>
    <mergeCell ref="B7:D7"/>
    <mergeCell ref="D1:G1"/>
    <mergeCell ref="C2:E2"/>
    <mergeCell ref="B3:D3"/>
    <mergeCell ref="F3:G3"/>
    <mergeCell ref="B5:E5"/>
    <mergeCell ref="B8:D8"/>
    <mergeCell ref="B9:D9"/>
    <mergeCell ref="B10:D10"/>
    <mergeCell ref="B11:E11"/>
    <mergeCell ref="B12:D12"/>
    <mergeCell ref="B24:D24"/>
    <mergeCell ref="B25:E25"/>
    <mergeCell ref="B26:D26"/>
    <mergeCell ref="F14:G14"/>
    <mergeCell ref="B16:E16"/>
    <mergeCell ref="B17:D17"/>
    <mergeCell ref="B18:D18"/>
    <mergeCell ref="B23:E23"/>
    <mergeCell ref="F23:G23"/>
    <mergeCell ref="B19:E19"/>
  </mergeCells>
  <phoneticPr fontId="1"/>
  <dataValidations count="1">
    <dataValidation type="list" allowBlank="1" showInputMessage="1" showErrorMessage="1" sqref="E24 E9:E10 E12:E15 F10:G13 E26:G26 F15:G22 E17:E18 E20:E22 E6:G8" xr:uid="{6B2A1671-2C42-4922-AFE4-70341133B889}">
      <formula1>$E$28:$E$29</formula1>
    </dataValidation>
  </dataValidations>
  <pageMargins left="0.7" right="0.7" top="0.75" bottom="0.75"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G49"/>
  <sheetViews>
    <sheetView topLeftCell="A13" workbookViewId="0">
      <selection activeCell="X32" sqref="X32"/>
    </sheetView>
  </sheetViews>
  <sheetFormatPr defaultRowHeight="18" x14ac:dyDescent="0.45"/>
  <cols>
    <col min="1" max="25" width="4" customWidth="1"/>
    <col min="26" max="26" width="5" customWidth="1"/>
    <col min="27" max="51" width="4" customWidth="1"/>
  </cols>
  <sheetData>
    <row r="1" spans="1:33" ht="18.600000000000001" thickBot="1" x14ac:dyDescent="0.5">
      <c r="A1" s="132" t="s">
        <v>212</v>
      </c>
      <c r="B1" s="132"/>
      <c r="C1" s="132"/>
      <c r="D1" s="132"/>
      <c r="E1" s="133"/>
      <c r="F1" s="133"/>
      <c r="G1" s="133"/>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ht="30" customHeight="1" x14ac:dyDescent="0.45">
      <c r="A2" s="89"/>
      <c r="B2" s="90"/>
      <c r="C2" s="90"/>
      <c r="D2" s="90"/>
      <c r="E2" s="90"/>
      <c r="F2" s="90"/>
      <c r="G2" s="320" t="s">
        <v>367</v>
      </c>
      <c r="H2" s="321"/>
      <c r="I2" s="321"/>
      <c r="J2" s="321"/>
      <c r="K2" s="321"/>
      <c r="L2" s="321"/>
      <c r="M2" s="321"/>
      <c r="N2" s="321"/>
      <c r="O2" s="321"/>
      <c r="P2" s="321"/>
      <c r="Q2" s="322"/>
      <c r="S2" s="11" t="s">
        <v>104</v>
      </c>
      <c r="T2" s="134">
        <v>8</v>
      </c>
      <c r="U2" s="11" t="s">
        <v>126</v>
      </c>
      <c r="V2" s="134">
        <v>12</v>
      </c>
      <c r="W2" s="11" t="s">
        <v>127</v>
      </c>
      <c r="X2" s="134">
        <v>15</v>
      </c>
      <c r="Y2" s="11" t="s">
        <v>128</v>
      </c>
      <c r="AA2" s="135" t="str">
        <f>IF(OR(NOT(ISNUMBER(T2)),NOT(ISNUMBER(V2)),NOT(ISNUMBER(X2))),"日付に未入力があります","")</f>
        <v/>
      </c>
      <c r="AB2" s="135"/>
      <c r="AC2" s="135"/>
      <c r="AD2" s="135"/>
      <c r="AE2" s="135"/>
      <c r="AF2" s="135"/>
      <c r="AG2" s="11"/>
    </row>
    <row r="3" spans="1:33" x14ac:dyDescent="0.45">
      <c r="A3" s="11"/>
      <c r="B3" s="11"/>
      <c r="C3" s="11"/>
      <c r="D3" s="11"/>
      <c r="E3" s="11"/>
      <c r="F3" s="11"/>
      <c r="G3" s="323"/>
      <c r="H3" s="324"/>
      <c r="I3" s="324"/>
      <c r="J3" s="324"/>
      <c r="K3" s="324"/>
      <c r="L3" s="324"/>
      <c r="M3" s="324"/>
      <c r="N3" s="324"/>
      <c r="O3" s="324"/>
      <c r="P3" s="324"/>
      <c r="Q3" s="325"/>
      <c r="R3" s="11"/>
      <c r="S3" s="11"/>
      <c r="T3" s="11"/>
      <c r="U3" s="11"/>
      <c r="V3" s="11"/>
      <c r="W3" s="11"/>
      <c r="X3" s="11"/>
      <c r="Y3" s="11"/>
      <c r="AA3" s="11"/>
      <c r="AB3" s="11" t="s">
        <v>129</v>
      </c>
      <c r="AC3" s="11"/>
      <c r="AD3" s="11"/>
      <c r="AE3" s="11"/>
      <c r="AF3" s="11"/>
      <c r="AG3" s="11"/>
    </row>
    <row r="4" spans="1:33" ht="18.600000000000001" thickBot="1" x14ac:dyDescent="0.5">
      <c r="A4" s="11" t="s">
        <v>105</v>
      </c>
      <c r="B4" s="11"/>
      <c r="C4" s="11"/>
      <c r="D4" s="11"/>
      <c r="E4" s="11"/>
      <c r="F4" s="11"/>
      <c r="G4" s="326"/>
      <c r="H4" s="327"/>
      <c r="I4" s="327"/>
      <c r="J4" s="327"/>
      <c r="K4" s="327"/>
      <c r="L4" s="327"/>
      <c r="M4" s="327"/>
      <c r="N4" s="327"/>
      <c r="O4" s="327"/>
      <c r="P4" s="327"/>
      <c r="Q4" s="328"/>
      <c r="R4" s="11"/>
      <c r="S4" s="11"/>
      <c r="T4" s="11"/>
      <c r="U4" s="11"/>
      <c r="V4" s="11"/>
      <c r="W4" s="11"/>
      <c r="X4" s="11"/>
      <c r="Y4" s="11"/>
      <c r="AA4" s="11"/>
      <c r="AB4" s="11"/>
      <c r="AC4" s="11"/>
      <c r="AD4" s="11"/>
      <c r="AE4" s="11"/>
      <c r="AF4" s="11"/>
      <c r="AG4" s="11"/>
    </row>
    <row r="5" spans="1:33" x14ac:dyDescent="0.45">
      <c r="A5" s="11"/>
      <c r="B5" s="11"/>
      <c r="C5" s="11"/>
      <c r="D5" s="11"/>
      <c r="E5" s="11"/>
      <c r="F5" s="11"/>
      <c r="G5" s="11"/>
      <c r="H5" s="11"/>
      <c r="I5" s="11"/>
      <c r="J5" s="11"/>
      <c r="K5" s="11"/>
      <c r="L5" s="11"/>
      <c r="N5" s="11"/>
      <c r="O5" s="11"/>
      <c r="P5" s="11"/>
      <c r="Q5" s="11"/>
      <c r="R5" s="11"/>
      <c r="S5" s="11"/>
      <c r="T5" s="11"/>
      <c r="U5" s="11"/>
      <c r="V5" s="11"/>
      <c r="W5" s="11"/>
      <c r="X5" s="11"/>
      <c r="Y5" s="11"/>
      <c r="AA5" s="11"/>
      <c r="AB5" s="11"/>
      <c r="AC5" s="11"/>
      <c r="AD5" s="11"/>
      <c r="AE5" s="11"/>
      <c r="AF5" s="11"/>
      <c r="AG5" s="11"/>
    </row>
    <row r="6" spans="1:33" x14ac:dyDescent="0.45">
      <c r="A6" s="11"/>
      <c r="B6" s="11"/>
      <c r="C6" s="11"/>
      <c r="D6" s="11"/>
      <c r="E6" s="11"/>
      <c r="F6" s="11"/>
      <c r="G6" s="11"/>
      <c r="H6" s="11"/>
      <c r="I6" s="11"/>
      <c r="J6" s="11"/>
      <c r="K6" s="11"/>
      <c r="L6" s="11"/>
      <c r="N6" s="11" t="s">
        <v>106</v>
      </c>
      <c r="O6" s="11"/>
      <c r="P6" s="11"/>
      <c r="Q6" s="11"/>
      <c r="R6" s="563" t="s">
        <v>190</v>
      </c>
      <c r="S6" s="563"/>
      <c r="T6" s="563"/>
      <c r="U6" s="563"/>
      <c r="V6" s="563"/>
      <c r="W6" s="563"/>
      <c r="X6" s="563"/>
      <c r="Y6" s="563"/>
      <c r="Z6" s="563"/>
      <c r="AA6" s="135" t="str">
        <f>IF(TRIM(R6)="","郵便番号に未入力があります","")</f>
        <v/>
      </c>
      <c r="AB6" s="11"/>
      <c r="AC6" s="11"/>
      <c r="AD6" s="11"/>
      <c r="AE6" s="11"/>
      <c r="AF6" s="11"/>
      <c r="AG6" s="11"/>
    </row>
    <row r="7" spans="1:33" x14ac:dyDescent="0.45">
      <c r="A7" s="11"/>
      <c r="B7" s="11"/>
      <c r="C7" s="11"/>
      <c r="D7" s="11"/>
      <c r="E7" s="11"/>
      <c r="F7" s="11"/>
      <c r="G7" s="11"/>
      <c r="H7" s="11"/>
      <c r="I7" s="11"/>
      <c r="J7" s="11"/>
      <c r="K7" s="11"/>
      <c r="L7" s="11"/>
      <c r="N7" s="11"/>
      <c r="O7" s="11"/>
      <c r="P7" s="560" t="s">
        <v>125</v>
      </c>
      <c r="Q7" s="560"/>
      <c r="R7" s="561" t="s">
        <v>191</v>
      </c>
      <c r="S7" s="561"/>
      <c r="T7" s="561"/>
      <c r="U7" s="561"/>
      <c r="V7" s="561"/>
      <c r="W7" s="561"/>
      <c r="X7" s="561"/>
      <c r="Y7" s="561"/>
      <c r="Z7" s="561"/>
      <c r="AA7" s="135" t="str">
        <f>IF(TRIM(R7)="","住所に未入力があります","")</f>
        <v/>
      </c>
      <c r="AB7" s="11"/>
      <c r="AC7" s="11"/>
      <c r="AD7" s="11"/>
      <c r="AE7" s="11"/>
      <c r="AF7" s="11"/>
      <c r="AG7" s="11"/>
    </row>
    <row r="8" spans="1:33" ht="29.4" customHeight="1" x14ac:dyDescent="0.45">
      <c r="A8" s="11"/>
      <c r="B8" s="11"/>
      <c r="C8" s="11"/>
      <c r="D8" s="11"/>
      <c r="E8" s="11"/>
      <c r="F8" s="11"/>
      <c r="G8" s="11"/>
      <c r="H8" s="11"/>
      <c r="I8" s="11"/>
      <c r="J8" s="11"/>
      <c r="K8" s="11"/>
      <c r="L8" s="11"/>
      <c r="N8" s="11" t="s">
        <v>107</v>
      </c>
      <c r="O8" s="11"/>
      <c r="P8" s="11"/>
      <c r="Q8" s="11"/>
      <c r="R8" s="561" t="s">
        <v>192</v>
      </c>
      <c r="S8" s="561"/>
      <c r="T8" s="561"/>
      <c r="U8" s="561"/>
      <c r="V8" s="561"/>
      <c r="W8" s="561"/>
      <c r="X8" s="561"/>
      <c r="Y8" s="561"/>
      <c r="Z8" s="561"/>
      <c r="AA8" s="135" t="str">
        <f>IF(TRIM(R8)="","団体名に未入力があります","")</f>
        <v/>
      </c>
      <c r="AB8" s="11"/>
      <c r="AC8" s="11"/>
      <c r="AD8" s="11"/>
      <c r="AE8" s="11"/>
      <c r="AF8" s="11"/>
      <c r="AG8" s="11"/>
    </row>
    <row r="9" spans="1:33" x14ac:dyDescent="0.45">
      <c r="A9" s="11"/>
      <c r="B9" s="11"/>
      <c r="C9" s="11"/>
      <c r="D9" s="11"/>
      <c r="E9" s="11"/>
      <c r="F9" s="11"/>
      <c r="G9" s="11"/>
      <c r="H9" s="11"/>
      <c r="I9" s="11"/>
      <c r="J9" s="11"/>
      <c r="K9" s="11"/>
      <c r="L9" s="11"/>
      <c r="N9" s="11" t="s">
        <v>108</v>
      </c>
      <c r="O9" s="11"/>
      <c r="P9" s="11"/>
      <c r="Q9" s="11"/>
      <c r="R9" s="561" t="s">
        <v>189</v>
      </c>
      <c r="S9" s="561"/>
      <c r="T9" s="561"/>
      <c r="U9" s="561"/>
      <c r="V9" s="561"/>
      <c r="W9" s="561"/>
      <c r="X9" s="561"/>
      <c r="Y9" s="561"/>
      <c r="Z9" s="561"/>
      <c r="AA9" s="135" t="str">
        <f>IF(TRIM(R9)="","代表者氏名に未入力があります","")</f>
        <v/>
      </c>
      <c r="AB9" s="11"/>
      <c r="AC9" s="11"/>
      <c r="AD9" s="11"/>
      <c r="AE9" s="11"/>
      <c r="AF9" s="11"/>
      <c r="AG9" s="11"/>
    </row>
    <row r="10" spans="1:33" x14ac:dyDescent="0.45">
      <c r="A10" s="11"/>
      <c r="B10" s="11"/>
      <c r="C10" s="11"/>
      <c r="D10" s="11"/>
      <c r="E10" s="11"/>
      <c r="F10" s="11"/>
      <c r="G10" s="11"/>
      <c r="H10" s="11"/>
      <c r="I10" s="11"/>
      <c r="J10" s="11"/>
      <c r="K10" s="11"/>
      <c r="L10" s="11"/>
      <c r="N10" s="11" t="s">
        <v>109</v>
      </c>
      <c r="O10" s="11"/>
      <c r="P10" s="11"/>
      <c r="Q10" s="11"/>
      <c r="R10" s="561" t="s">
        <v>193</v>
      </c>
      <c r="S10" s="561"/>
      <c r="T10" s="561"/>
      <c r="U10" s="561"/>
      <c r="V10" s="561"/>
      <c r="W10" s="561"/>
      <c r="X10" s="561"/>
      <c r="Y10" s="561"/>
      <c r="Z10" s="561"/>
      <c r="AA10" s="135" t="str">
        <f>IF(TRIM(R10)="","代表者電話番号に未入力があります","")</f>
        <v/>
      </c>
      <c r="AB10" s="11"/>
      <c r="AC10" s="11"/>
      <c r="AD10" s="11"/>
      <c r="AE10" s="11"/>
      <c r="AF10" s="11"/>
      <c r="AG10" s="11"/>
    </row>
    <row r="11" spans="1:33" ht="35.4" customHeight="1" x14ac:dyDescent="0.4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3" x14ac:dyDescent="0.45">
      <c r="A12" s="11"/>
      <c r="B12" s="11"/>
      <c r="C12" s="11"/>
      <c r="D12" s="11"/>
      <c r="E12" s="11"/>
      <c r="G12" s="11"/>
      <c r="H12" s="91" t="s">
        <v>141</v>
      </c>
      <c r="I12" s="91"/>
      <c r="J12" s="91"/>
      <c r="K12" s="91"/>
      <c r="L12" s="91"/>
      <c r="M12" s="91"/>
      <c r="N12" s="91"/>
      <c r="O12" s="91"/>
      <c r="P12" s="91"/>
      <c r="Q12" s="91"/>
      <c r="R12" s="11"/>
      <c r="S12" s="11"/>
      <c r="T12" s="11"/>
      <c r="U12" s="11"/>
      <c r="V12" s="11"/>
      <c r="W12" s="11"/>
      <c r="X12" s="11"/>
      <c r="Y12" s="11"/>
      <c r="Z12" s="11"/>
      <c r="AA12" s="11"/>
      <c r="AB12" s="11"/>
      <c r="AC12" s="11"/>
      <c r="AD12" s="11"/>
      <c r="AE12" s="11"/>
      <c r="AF12" s="11"/>
      <c r="AG12" s="11"/>
    </row>
    <row r="13" spans="1:33" x14ac:dyDescent="0.45">
      <c r="A13" s="11"/>
      <c r="B13" s="11"/>
      <c r="C13" s="11"/>
      <c r="D13" s="11"/>
      <c r="E13" s="11"/>
      <c r="G13" s="11"/>
      <c r="H13" s="91" t="s">
        <v>133</v>
      </c>
      <c r="I13" s="91"/>
      <c r="J13" s="91"/>
      <c r="K13" s="91"/>
      <c r="L13" s="91"/>
      <c r="M13" s="136"/>
      <c r="N13" s="136"/>
      <c r="O13" s="136"/>
      <c r="P13" s="91"/>
      <c r="Q13" s="91"/>
      <c r="R13" s="11"/>
      <c r="S13" s="11"/>
      <c r="T13" s="11"/>
      <c r="U13" s="11"/>
      <c r="V13" s="11"/>
      <c r="W13" s="11"/>
      <c r="X13" s="11"/>
      <c r="Y13" s="11"/>
      <c r="Z13" s="11"/>
      <c r="AA13" s="11"/>
      <c r="AB13" s="11"/>
      <c r="AC13" s="11"/>
      <c r="AD13" s="11"/>
      <c r="AE13" s="11"/>
      <c r="AF13" s="11"/>
      <c r="AG13" s="11"/>
    </row>
    <row r="14" spans="1:33" x14ac:dyDescent="0.4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3" x14ac:dyDescent="0.4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x14ac:dyDescent="0.4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x14ac:dyDescent="0.45">
      <c r="A17" s="344" t="s">
        <v>136</v>
      </c>
      <c r="B17" s="344"/>
      <c r="C17" s="134">
        <v>10</v>
      </c>
      <c r="D17" s="11" t="s">
        <v>127</v>
      </c>
      <c r="E17" s="134">
        <v>5</v>
      </c>
      <c r="F17" s="11" t="s">
        <v>128</v>
      </c>
      <c r="G17" s="90" t="s">
        <v>131</v>
      </c>
      <c r="H17" s="11" t="s">
        <v>132</v>
      </c>
      <c r="I17" s="11"/>
      <c r="J17" s="562">
        <v>100</v>
      </c>
      <c r="K17" s="562"/>
      <c r="L17" s="11" t="s">
        <v>137</v>
      </c>
      <c r="M17" s="11"/>
      <c r="O17" s="11"/>
      <c r="P17" s="11"/>
      <c r="Q17" s="11"/>
      <c r="R17" s="11"/>
      <c r="S17" s="11"/>
      <c r="T17" s="11"/>
      <c r="U17" s="11"/>
      <c r="V17" s="11"/>
      <c r="W17" s="11"/>
      <c r="X17" s="11"/>
      <c r="Y17" s="11"/>
      <c r="Z17" s="11"/>
      <c r="AA17" s="135" t="str">
        <f>IF(OR(NOT(ISNUMBER(C17)),NOT(ISNUMBER(E17)),NOT(ISNUMBER(J17))),"日付や番号に未入力があります","")</f>
        <v/>
      </c>
      <c r="AC17" s="11"/>
      <c r="AD17" s="11"/>
      <c r="AE17" s="11"/>
      <c r="AF17" s="11"/>
      <c r="AG17" s="11"/>
    </row>
    <row r="18" spans="1:33" x14ac:dyDescent="0.45">
      <c r="A18" s="11" t="s">
        <v>138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x14ac:dyDescent="0.4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x14ac:dyDescent="0.45">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x14ac:dyDescent="0.4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x14ac:dyDescent="0.4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45">
      <c r="A23" s="11" t="s">
        <v>111</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4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x14ac:dyDescent="0.4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45">
      <c r="A26" s="11" t="s">
        <v>121</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x14ac:dyDescent="0.4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45">
      <c r="A28" s="11" t="s">
        <v>151</v>
      </c>
      <c r="B28" s="11"/>
      <c r="C28" s="11"/>
      <c r="D28" s="11"/>
      <c r="E28" s="11"/>
      <c r="F28" s="11"/>
      <c r="G28" s="11"/>
      <c r="H28" s="11"/>
      <c r="I28" s="567">
        <f>+申請書!I32</f>
        <v>249000</v>
      </c>
      <c r="J28" s="567"/>
      <c r="K28" s="567"/>
      <c r="L28" s="567"/>
      <c r="M28" s="11" t="s">
        <v>139</v>
      </c>
      <c r="N28" s="11"/>
      <c r="O28" s="137" t="s">
        <v>185</v>
      </c>
      <c r="P28" s="11"/>
      <c r="Q28" s="11"/>
      <c r="R28" s="11"/>
      <c r="S28" s="11"/>
      <c r="T28" s="11"/>
      <c r="U28" s="11"/>
      <c r="V28" s="11"/>
      <c r="W28" s="11"/>
      <c r="X28" s="11"/>
      <c r="Y28" s="11"/>
      <c r="Z28" s="11"/>
      <c r="AA28" s="135" t="str">
        <f>IF(TRIM(I28)="","交付決定額に未入力があります","")</f>
        <v/>
      </c>
      <c r="AB28" s="11"/>
      <c r="AC28" s="11"/>
      <c r="AD28" s="11"/>
      <c r="AE28" s="11"/>
      <c r="AF28" s="11"/>
      <c r="AG28" s="11"/>
    </row>
    <row r="29" spans="1:33" x14ac:dyDescent="0.45">
      <c r="A29" s="11"/>
      <c r="B29" s="11"/>
      <c r="C29" s="137" t="s">
        <v>171</v>
      </c>
      <c r="D29" s="137"/>
      <c r="E29" s="137"/>
      <c r="F29" s="137"/>
      <c r="G29" s="137"/>
      <c r="H29" s="137"/>
      <c r="I29" s="567">
        <f>+申請書!I33</f>
        <v>100000</v>
      </c>
      <c r="J29" s="567"/>
      <c r="K29" s="567"/>
      <c r="L29" s="567"/>
      <c r="M29" s="11" t="s">
        <v>139</v>
      </c>
      <c r="N29" s="11"/>
      <c r="O29" s="138" t="s">
        <v>173</v>
      </c>
      <c r="P29" s="138"/>
      <c r="Q29" s="138"/>
      <c r="R29" s="138"/>
      <c r="S29" s="138"/>
      <c r="T29" s="138"/>
      <c r="U29" s="138"/>
      <c r="V29" s="138"/>
      <c r="W29" s="137"/>
      <c r="X29" s="11"/>
      <c r="Y29" s="11"/>
      <c r="Z29" s="11"/>
      <c r="AA29" s="135" t="str">
        <f>IF(TRIM(I29)="","うち、消耗品交付決定額に未入力があります","")</f>
        <v/>
      </c>
      <c r="AB29" s="11"/>
      <c r="AC29" s="11"/>
      <c r="AD29" s="11"/>
      <c r="AE29" s="11"/>
      <c r="AF29" s="11"/>
      <c r="AG29" s="11"/>
    </row>
    <row r="30" spans="1:33" x14ac:dyDescent="0.4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24.6" customHeight="1" x14ac:dyDescent="0.45">
      <c r="A31" s="564" t="s">
        <v>163</v>
      </c>
      <c r="B31" s="564"/>
      <c r="C31" s="564"/>
      <c r="D31" s="564"/>
      <c r="E31" s="564"/>
      <c r="F31" s="564"/>
      <c r="G31" s="564"/>
      <c r="H31" s="564"/>
      <c r="I31" s="566">
        <f>'(別紙1－1)年間活動実績報告_謝金・研修受講料'!H57</f>
        <v>9000</v>
      </c>
      <c r="J31" s="566"/>
      <c r="K31" s="566"/>
      <c r="L31" s="566"/>
      <c r="M31" s="11" t="s">
        <v>139</v>
      </c>
      <c r="N31" s="565" t="s">
        <v>229</v>
      </c>
      <c r="O31" s="565"/>
      <c r="P31" s="565"/>
      <c r="Q31" s="565"/>
      <c r="R31" s="565"/>
      <c r="S31" s="565"/>
      <c r="T31" s="565"/>
      <c r="U31" s="565"/>
      <c r="V31" s="565"/>
      <c r="W31" s="565"/>
      <c r="X31" s="139"/>
      <c r="Y31" s="139"/>
      <c r="Z31" s="139"/>
      <c r="AA31" s="139"/>
      <c r="AB31" s="139"/>
      <c r="AC31" s="139"/>
      <c r="AD31" s="11"/>
      <c r="AE31" s="11"/>
      <c r="AF31" s="11"/>
      <c r="AG31" s="11"/>
    </row>
    <row r="32" spans="1:33" x14ac:dyDescent="0.45">
      <c r="A32" s="11"/>
      <c r="B32" s="11"/>
      <c r="C32" s="11"/>
      <c r="D32" s="11"/>
      <c r="E32" s="11"/>
      <c r="F32" s="11"/>
      <c r="G32" s="11"/>
      <c r="H32" s="11"/>
      <c r="I32" s="11"/>
      <c r="J32" s="11"/>
      <c r="K32" s="11" t="s">
        <v>129</v>
      </c>
      <c r="L32" s="11"/>
      <c r="M32" s="11"/>
      <c r="N32" s="565"/>
      <c r="O32" s="565"/>
      <c r="P32" s="565"/>
      <c r="Q32" s="565"/>
      <c r="R32" s="565"/>
      <c r="S32" s="565"/>
      <c r="T32" s="565"/>
      <c r="U32" s="565"/>
      <c r="V32" s="565"/>
      <c r="W32" s="565"/>
      <c r="X32" s="11"/>
      <c r="Y32" s="11"/>
      <c r="Z32" s="11"/>
      <c r="AA32" s="344"/>
      <c r="AB32" s="344"/>
      <c r="AC32" s="344"/>
      <c r="AD32" s="344"/>
      <c r="AE32" s="344"/>
      <c r="AF32" s="344"/>
      <c r="AG32" s="344"/>
    </row>
    <row r="33" spans="1:33" x14ac:dyDescent="0.45">
      <c r="A33" s="11" t="s">
        <v>150</v>
      </c>
      <c r="B33" s="11"/>
      <c r="C33" s="11"/>
      <c r="D33" s="11"/>
      <c r="E33" s="11"/>
      <c r="F33" s="11"/>
      <c r="G33" s="11"/>
      <c r="H33" s="11"/>
      <c r="I33" s="11" t="s">
        <v>130</v>
      </c>
      <c r="J33" s="90">
        <v>9</v>
      </c>
      <c r="K33" s="11" t="s">
        <v>126</v>
      </c>
      <c r="L33" s="90">
        <v>2</v>
      </c>
      <c r="M33" s="11" t="s">
        <v>127</v>
      </c>
      <c r="N33" s="11">
        <v>28</v>
      </c>
      <c r="O33" s="11" t="s">
        <v>128</v>
      </c>
      <c r="P33" s="11"/>
      <c r="Q33" s="11"/>
      <c r="R33" s="11"/>
      <c r="S33" s="11"/>
      <c r="T33" s="11"/>
      <c r="U33" s="11"/>
      <c r="V33" s="11"/>
      <c r="W33" s="11"/>
      <c r="X33" s="11"/>
      <c r="Y33" s="11"/>
      <c r="Z33" s="11"/>
      <c r="AA33" s="135" t="str">
        <f>IF(OR(J33="",L33="",N33=""),"",IF(OR(J33&lt;8,J33&gt;9),"日付が誤っています",IF(OR(MONTH(DATE(J33+2018,L33,N33))&lt;&gt;L33,DAY(DATE(J33+2018,L33,N33))&lt;&gt;N33),"日付が誤っています",IF(OR(DATE(J33+2018,L33,N33)&lt;DATE(2026,4,1),DATE(J33+2018,L33,N33)&gt;DATE(2027,2,28)),"日付が誤っています",""))))</f>
        <v/>
      </c>
      <c r="AB33" s="135"/>
      <c r="AC33" s="135"/>
      <c r="AD33" s="135"/>
      <c r="AE33" s="135"/>
      <c r="AF33" s="135"/>
      <c r="AG33" s="135"/>
    </row>
    <row r="34" spans="1:33" x14ac:dyDescent="0.4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ht="50.4" customHeight="1" x14ac:dyDescent="0.45">
      <c r="A35" s="11" t="s">
        <v>122</v>
      </c>
      <c r="B35" s="11"/>
      <c r="C35" s="11"/>
      <c r="D35" s="11"/>
      <c r="E35" s="11"/>
      <c r="F35" s="11"/>
      <c r="G35" s="11"/>
      <c r="H35" s="11"/>
      <c r="I35" s="345" t="s">
        <v>230</v>
      </c>
      <c r="J35" s="345"/>
      <c r="K35" s="345"/>
      <c r="L35" s="345"/>
      <c r="M35" s="345"/>
      <c r="N35" s="345"/>
      <c r="O35" s="345"/>
      <c r="P35" s="345"/>
      <c r="Q35" s="345"/>
      <c r="R35" s="345"/>
      <c r="S35" s="345"/>
      <c r="T35" s="345"/>
      <c r="U35" s="345"/>
      <c r="V35" s="345"/>
      <c r="W35" s="345"/>
      <c r="X35" s="345"/>
      <c r="Y35" s="11"/>
      <c r="Z35" s="11"/>
      <c r="AA35" s="135" t="str">
        <f>IF(TRIM(I35)="","補助事業の成果に未入力があります","")</f>
        <v/>
      </c>
      <c r="AB35" s="11"/>
      <c r="AC35" s="11"/>
      <c r="AD35" s="11"/>
      <c r="AE35" s="11"/>
      <c r="AF35" s="11"/>
      <c r="AG35" s="11"/>
    </row>
    <row r="36" spans="1:33" x14ac:dyDescent="0.45">
      <c r="A36" s="11"/>
      <c r="B36" s="11"/>
      <c r="C36" s="11"/>
      <c r="D36" s="11"/>
      <c r="E36" s="11"/>
      <c r="F36" s="11"/>
      <c r="G36" s="11"/>
      <c r="H36" s="11"/>
      <c r="I36" s="90" t="s">
        <v>120</v>
      </c>
      <c r="J36" s="90"/>
      <c r="K36" s="90"/>
      <c r="L36" s="90"/>
      <c r="M36" s="90"/>
      <c r="N36" s="90"/>
      <c r="O36" s="90"/>
      <c r="P36" s="90"/>
      <c r="Q36" s="90"/>
      <c r="R36" s="90"/>
      <c r="S36" s="90"/>
      <c r="T36" s="90"/>
      <c r="U36" s="90"/>
      <c r="V36" s="90"/>
      <c r="W36" s="90"/>
      <c r="X36" s="90"/>
      <c r="Y36" s="11"/>
      <c r="Z36" s="11"/>
      <c r="AA36" s="11"/>
      <c r="AB36" s="11"/>
      <c r="AC36" s="11"/>
      <c r="AD36" s="11"/>
      <c r="AE36" s="11"/>
      <c r="AF36" s="11"/>
      <c r="AG36" s="11"/>
    </row>
    <row r="37" spans="1:33" x14ac:dyDescent="0.45">
      <c r="A37" s="11" t="s">
        <v>112</v>
      </c>
      <c r="B37" s="11"/>
      <c r="C37" s="11"/>
      <c r="D37" s="11"/>
      <c r="E37" s="11"/>
      <c r="F37" s="11"/>
      <c r="G37" s="11"/>
      <c r="H37" s="11"/>
      <c r="I37" s="11"/>
      <c r="J37" s="11" t="s">
        <v>167</v>
      </c>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x14ac:dyDescent="0.4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spans="1:33" ht="39.6" customHeight="1" x14ac:dyDescent="0.45">
      <c r="A39" s="11" t="s">
        <v>113</v>
      </c>
      <c r="B39" s="11"/>
      <c r="C39" s="11"/>
      <c r="D39" s="11"/>
      <c r="E39" s="11"/>
      <c r="F39" s="11"/>
      <c r="G39" s="11"/>
      <c r="H39" s="11"/>
      <c r="I39" s="329" t="s">
        <v>186</v>
      </c>
      <c r="J39" s="329"/>
      <c r="K39" s="329"/>
      <c r="L39" s="329"/>
      <c r="M39" s="329"/>
      <c r="N39" s="329"/>
      <c r="O39" s="329"/>
      <c r="P39" s="329"/>
      <c r="Q39" s="329"/>
      <c r="R39" s="329"/>
      <c r="S39" s="329"/>
      <c r="T39" s="329"/>
      <c r="U39" s="329"/>
      <c r="V39" s="329"/>
      <c r="W39" s="329"/>
      <c r="X39" s="329"/>
      <c r="Y39" s="11"/>
      <c r="Z39" s="11"/>
      <c r="AA39" s="135" t="str">
        <f>IF(TRIM(I39)="","情報の公表の状況に未入力があります","")</f>
        <v/>
      </c>
      <c r="AB39" s="11"/>
      <c r="AC39" s="11"/>
      <c r="AD39" s="11"/>
      <c r="AE39" s="11"/>
      <c r="AF39" s="11"/>
      <c r="AG39" s="11"/>
    </row>
    <row r="40" spans="1:33" x14ac:dyDescent="0.45">
      <c r="A40" s="11"/>
      <c r="B40" s="11"/>
      <c r="C40" s="11"/>
      <c r="D40" s="11"/>
      <c r="E40" s="11"/>
      <c r="F40" s="11"/>
      <c r="G40" s="11"/>
      <c r="H40" s="11"/>
      <c r="I40" s="140"/>
      <c r="J40" s="90"/>
      <c r="K40" s="90"/>
      <c r="L40" s="90"/>
      <c r="M40" s="90"/>
      <c r="N40" s="90"/>
      <c r="O40" s="90"/>
      <c r="P40" s="90"/>
      <c r="Q40" s="90"/>
      <c r="R40" s="90"/>
      <c r="S40" s="90"/>
      <c r="T40" s="90"/>
      <c r="U40" s="90"/>
      <c r="V40" s="90"/>
      <c r="W40" s="90"/>
      <c r="X40" s="90"/>
      <c r="Y40" s="90"/>
      <c r="Z40" s="11"/>
      <c r="AA40" s="11"/>
      <c r="AB40" s="11"/>
      <c r="AC40" s="11"/>
      <c r="AD40" s="11"/>
      <c r="AE40" s="11"/>
      <c r="AF40" s="11"/>
      <c r="AG40" s="11"/>
    </row>
    <row r="41" spans="1:33" x14ac:dyDescent="0.45">
      <c r="A41" s="11" t="s">
        <v>114</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45">
      <c r="A42" s="11" t="s">
        <v>115</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45">
      <c r="A43" s="11" t="s">
        <v>116</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x14ac:dyDescent="0.45">
      <c r="A44" s="11" t="s">
        <v>134</v>
      </c>
      <c r="B44" s="92"/>
      <c r="C44" s="92"/>
      <c r="D44" s="92"/>
      <c r="E44" s="92"/>
      <c r="F44" s="92"/>
      <c r="G44" s="92"/>
      <c r="H44" s="92"/>
      <c r="I44" s="92"/>
      <c r="J44" s="92"/>
      <c r="K44" s="92"/>
      <c r="L44" s="92"/>
      <c r="M44" s="92"/>
      <c r="N44" s="92"/>
      <c r="O44" s="92"/>
      <c r="P44" s="92"/>
      <c r="Q44" s="92"/>
      <c r="R44" s="92"/>
      <c r="S44" s="92"/>
      <c r="T44" s="92"/>
      <c r="U44" s="92"/>
      <c r="V44" s="92"/>
      <c r="W44" s="92"/>
      <c r="X44" s="92"/>
      <c r="Y44" s="11"/>
      <c r="Z44" s="11"/>
      <c r="AA44" s="11"/>
      <c r="AB44" s="11"/>
      <c r="AC44" s="11"/>
      <c r="AD44" s="11"/>
      <c r="AE44" s="11"/>
      <c r="AF44" s="11"/>
      <c r="AG44" s="11"/>
    </row>
    <row r="45" spans="1:33" ht="16.8" customHeight="1" x14ac:dyDescent="0.45">
      <c r="A45" s="11"/>
      <c r="B45" s="11" t="s">
        <v>135</v>
      </c>
      <c r="C45" s="11"/>
      <c r="D45" s="11"/>
      <c r="E45" s="11"/>
      <c r="F45" s="11"/>
      <c r="G45" s="11"/>
      <c r="H45" s="11"/>
      <c r="I45" s="11"/>
      <c r="J45" s="11"/>
      <c r="K45" s="92"/>
      <c r="L45" s="92"/>
      <c r="M45" s="92"/>
      <c r="N45" s="92"/>
      <c r="O45" s="92"/>
      <c r="P45" s="92"/>
      <c r="Q45" s="92"/>
      <c r="R45" s="92"/>
      <c r="S45" s="92"/>
      <c r="T45" s="92"/>
      <c r="U45" s="92"/>
      <c r="V45" s="92"/>
      <c r="W45" s="92"/>
      <c r="X45" s="92"/>
      <c r="Y45" s="11"/>
      <c r="Z45" s="11"/>
      <c r="AA45" s="11"/>
      <c r="AB45" s="11"/>
      <c r="AC45" s="11"/>
      <c r="AD45" s="11"/>
      <c r="AE45" s="11"/>
      <c r="AF45" s="11"/>
      <c r="AG45" s="11"/>
    </row>
    <row r="46" spans="1:33" x14ac:dyDescent="0.45">
      <c r="A46" s="11" t="s">
        <v>117</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45">
      <c r="A47" s="11" t="s">
        <v>118</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45">
      <c r="A48" s="11" t="s">
        <v>119</v>
      </c>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x14ac:dyDescent="0.4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sheetData>
  <sheetProtection sheet="1" objects="1" scenarios="1"/>
  <mergeCells count="17">
    <mergeCell ref="A17:B17"/>
    <mergeCell ref="R10:Z10"/>
    <mergeCell ref="R6:Z6"/>
    <mergeCell ref="I39:X39"/>
    <mergeCell ref="A31:H31"/>
    <mergeCell ref="N31:W32"/>
    <mergeCell ref="I31:L31"/>
    <mergeCell ref="I29:L29"/>
    <mergeCell ref="R9:Z9"/>
    <mergeCell ref="I28:L28"/>
    <mergeCell ref="G2:Q4"/>
    <mergeCell ref="AA32:AG32"/>
    <mergeCell ref="I35:X35"/>
    <mergeCell ref="P7:Q7"/>
    <mergeCell ref="R7:Z7"/>
    <mergeCell ref="R8:Z8"/>
    <mergeCell ref="J17:K17"/>
  </mergeCells>
  <phoneticPr fontId="1"/>
  <pageMargins left="0.7" right="0.7" top="0.75" bottom="0.75" header="0.3" footer="0.3"/>
  <pageSetup paperSize="9" scale="7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AU58"/>
  <sheetViews>
    <sheetView view="pageBreakPreview" zoomScaleNormal="70" zoomScaleSheetLayoutView="100" workbookViewId="0">
      <selection activeCell="X32" sqref="X32"/>
    </sheetView>
  </sheetViews>
  <sheetFormatPr defaultRowHeight="18" x14ac:dyDescent="0.45"/>
  <cols>
    <col min="1" max="1" width="0.796875" customWidth="1"/>
    <col min="2" max="2" width="18.296875" customWidth="1"/>
    <col min="3" max="3" width="9.296875" bestFit="1" customWidth="1"/>
    <col min="4" max="4" width="9.19921875" customWidth="1"/>
    <col min="5" max="5" width="9.59765625" customWidth="1"/>
    <col min="6" max="6" width="9.796875" customWidth="1"/>
    <col min="7" max="14" width="8.796875" customWidth="1"/>
    <col min="15" max="15" width="15.796875" customWidth="1"/>
    <col min="16" max="16" width="13.8984375" customWidth="1"/>
    <col min="17" max="31" width="8.59765625" hidden="1" customWidth="1"/>
    <col min="32" max="33" width="0" hidden="1" customWidth="1"/>
  </cols>
  <sheetData>
    <row r="1" spans="2:47" ht="19.05" customHeight="1" thickBot="1" x14ac:dyDescent="0.5"/>
    <row r="2" spans="2:47" ht="29.4" thickBot="1" x14ac:dyDescent="0.5">
      <c r="B2" s="391" t="s">
        <v>142</v>
      </c>
      <c r="C2" s="391"/>
      <c r="D2" s="391"/>
      <c r="E2" s="391"/>
      <c r="F2" s="391"/>
      <c r="G2" s="391"/>
      <c r="H2" s="391"/>
      <c r="I2" s="391"/>
      <c r="J2" s="391"/>
      <c r="K2" s="391"/>
      <c r="L2" s="392"/>
      <c r="M2" s="393" t="s">
        <v>31</v>
      </c>
      <c r="N2" s="394"/>
      <c r="O2" s="141" t="str">
        <f>+'(別紙1－1)年間活動計画'!O2</f>
        <v>9月</v>
      </c>
    </row>
    <row r="3" spans="2:47" ht="26.1" customHeight="1" thickBot="1" x14ac:dyDescent="0.5">
      <c r="B3" s="142" t="s">
        <v>33</v>
      </c>
      <c r="C3" s="143"/>
      <c r="D3" s="143"/>
      <c r="E3" s="143"/>
      <c r="F3" s="144"/>
      <c r="G3" s="144"/>
      <c r="O3" s="145"/>
    </row>
    <row r="4" spans="2:47" ht="50.1" customHeight="1" thickBot="1" x14ac:dyDescent="0.5">
      <c r="B4" s="395" t="s">
        <v>0</v>
      </c>
      <c r="C4" s="396"/>
      <c r="D4" s="572" t="str">
        <f>IF(TRIM(SUBSTITUTE(中間報告書!R8,"　",""))="","中間報告書のシートに団体名を入力してください",中間報告書!R8)</f>
        <v>新潟クラブ</v>
      </c>
      <c r="E4" s="573"/>
      <c r="F4" s="573"/>
      <c r="G4" s="573"/>
      <c r="H4" s="573"/>
      <c r="I4" s="573"/>
      <c r="J4" s="573"/>
      <c r="K4" s="573"/>
      <c r="L4" s="573"/>
      <c r="M4" s="573"/>
      <c r="N4" s="574"/>
      <c r="O4" s="145" t="str">
        <f>IF(SUMPRODUCT(--(LEN(TRIM(SUBSTITUTE(D4,"　","")))=0))&gt;0,"未入力があります","")</f>
        <v/>
      </c>
    </row>
    <row r="5" spans="2:47" ht="50.1" customHeight="1" thickBot="1" x14ac:dyDescent="0.5">
      <c r="B5" s="395" t="s">
        <v>81</v>
      </c>
      <c r="C5" s="396"/>
      <c r="D5" s="400" t="s">
        <v>187</v>
      </c>
      <c r="E5" s="401"/>
      <c r="F5" s="401"/>
      <c r="G5" s="401"/>
      <c r="H5" s="401"/>
      <c r="I5" s="401"/>
      <c r="J5" s="401"/>
      <c r="K5" s="401"/>
      <c r="L5" s="401"/>
      <c r="M5" s="401"/>
      <c r="N5" s="402"/>
      <c r="O5" s="145" t="str">
        <f t="shared" ref="O5:O6" si="0">IF(SUMPRODUCT(--(LEN(TRIM(SUBSTITUTE(D5,"　","")))=0))&gt;0,"未入力があります","")</f>
        <v/>
      </c>
      <c r="R5" t="s">
        <v>199</v>
      </c>
    </row>
    <row r="6" spans="2:47" ht="49.05" customHeight="1" thickBot="1" x14ac:dyDescent="0.5">
      <c r="B6" s="382" t="s">
        <v>1</v>
      </c>
      <c r="C6" s="383"/>
      <c r="D6" s="384" t="s">
        <v>188</v>
      </c>
      <c r="E6" s="385"/>
      <c r="F6" s="385"/>
      <c r="G6" s="385"/>
      <c r="H6" s="385"/>
      <c r="I6" s="385"/>
      <c r="J6" s="385"/>
      <c r="K6" s="385"/>
      <c r="L6" s="385"/>
      <c r="M6" s="385"/>
      <c r="N6" s="386"/>
      <c r="O6" s="145" t="str">
        <f t="shared" si="0"/>
        <v/>
      </c>
    </row>
    <row r="7" spans="2:47" ht="41.4" customHeight="1" thickBot="1" x14ac:dyDescent="0.5">
      <c r="B7" s="146" t="s">
        <v>19</v>
      </c>
      <c r="C7" s="1" t="s">
        <v>363</v>
      </c>
      <c r="D7" s="147"/>
      <c r="E7" s="147"/>
      <c r="F7" s="147"/>
      <c r="G7" s="147"/>
      <c r="O7" s="148"/>
    </row>
    <row r="8" spans="2:47" ht="28.2" hidden="1" customHeight="1" x14ac:dyDescent="0.45">
      <c r="B8" s="146"/>
      <c r="C8" s="149" t="str">
        <f>IF(C$10=$O$2,"●","")</f>
        <v/>
      </c>
      <c r="D8" s="149" t="str">
        <f t="shared" ref="D8:N8" si="1">IF(D$10=$O$2,"●","")</f>
        <v/>
      </c>
      <c r="E8" s="149" t="str">
        <f t="shared" si="1"/>
        <v/>
      </c>
      <c r="F8" s="149" t="str">
        <f t="shared" si="1"/>
        <v/>
      </c>
      <c r="G8" s="149" t="str">
        <f t="shared" si="1"/>
        <v/>
      </c>
      <c r="H8" s="149" t="str">
        <f t="shared" si="1"/>
        <v>●</v>
      </c>
      <c r="I8" s="149" t="str">
        <f t="shared" si="1"/>
        <v/>
      </c>
      <c r="J8" s="149" t="str">
        <f t="shared" si="1"/>
        <v/>
      </c>
      <c r="K8" s="149" t="str">
        <f t="shared" si="1"/>
        <v/>
      </c>
      <c r="L8" s="149" t="str">
        <f t="shared" si="1"/>
        <v/>
      </c>
      <c r="M8" s="149" t="str">
        <f t="shared" si="1"/>
        <v/>
      </c>
      <c r="N8" s="149" t="str">
        <f t="shared" si="1"/>
        <v/>
      </c>
    </row>
    <row r="9" spans="2:47" ht="24" hidden="1" customHeight="1" thickBot="1" x14ac:dyDescent="0.5">
      <c r="B9" s="146"/>
      <c r="C9" s="149" t="str">
        <f>IF(C$8="",IF(B$9="","","●"),"●")</f>
        <v/>
      </c>
      <c r="D9" s="149" t="str">
        <f t="shared" ref="D9:N9" si="2">IF(D$8="",IF(C$9="","","●"),"●")</f>
        <v/>
      </c>
      <c r="E9" s="149" t="str">
        <f t="shared" si="2"/>
        <v/>
      </c>
      <c r="F9" s="149" t="str">
        <f t="shared" si="2"/>
        <v/>
      </c>
      <c r="G9" s="149" t="str">
        <f t="shared" si="2"/>
        <v/>
      </c>
      <c r="H9" s="149" t="str">
        <f t="shared" si="2"/>
        <v>●</v>
      </c>
      <c r="I9" s="149" t="str">
        <f t="shared" si="2"/>
        <v>●</v>
      </c>
      <c r="J9" s="149" t="str">
        <f t="shared" si="2"/>
        <v>●</v>
      </c>
      <c r="K9" s="149" t="str">
        <f t="shared" si="2"/>
        <v>●</v>
      </c>
      <c r="L9" s="149" t="str">
        <f t="shared" si="2"/>
        <v>●</v>
      </c>
      <c r="M9" s="149" t="str">
        <f t="shared" si="2"/>
        <v>●</v>
      </c>
      <c r="N9" s="149" t="str">
        <f t="shared" si="2"/>
        <v>●</v>
      </c>
    </row>
    <row r="10" spans="2:47" ht="29.1" customHeight="1" x14ac:dyDescent="0.45">
      <c r="B10" s="12" t="s">
        <v>156</v>
      </c>
      <c r="C10" s="13" t="s">
        <v>2</v>
      </c>
      <c r="D10" s="14" t="s">
        <v>4</v>
      </c>
      <c r="E10" s="14" t="s">
        <v>5</v>
      </c>
      <c r="F10" s="14" t="s">
        <v>6</v>
      </c>
      <c r="G10" s="14" t="s">
        <v>7</v>
      </c>
      <c r="H10" s="14" t="s">
        <v>8</v>
      </c>
      <c r="I10" s="14" t="s">
        <v>9</v>
      </c>
      <c r="J10" s="14" t="s">
        <v>10</v>
      </c>
      <c r="K10" s="14" t="s">
        <v>11</v>
      </c>
      <c r="L10" s="14" t="s">
        <v>12</v>
      </c>
      <c r="M10" s="14" t="s">
        <v>13</v>
      </c>
      <c r="N10" s="15"/>
      <c r="O10" s="16" t="s">
        <v>15</v>
      </c>
      <c r="P10" s="363" t="str" cm="1">
        <f t="array" ref="P10">IF(SUMPRODUCT((COLUMN(C11:M11)&gt;=COLUMN(C11)+MATCH($O$2,C10:M10,0)-1)*(LEN(TRIM(SUBSTITUTE(C11:M11,"　","")))=0))&gt;0,"活動日数に未入力があります","")</f>
        <v/>
      </c>
    </row>
    <row r="11" spans="2:47" ht="29.1" customHeight="1" thickBot="1" x14ac:dyDescent="0.5">
      <c r="B11" s="17" t="s">
        <v>144</v>
      </c>
      <c r="C11" s="93"/>
      <c r="D11" s="93"/>
      <c r="E11" s="93"/>
      <c r="F11" s="93"/>
      <c r="G11" s="93"/>
      <c r="H11" s="93">
        <v>16</v>
      </c>
      <c r="I11" s="93">
        <v>16</v>
      </c>
      <c r="J11" s="93">
        <v>16</v>
      </c>
      <c r="K11" s="93">
        <v>16</v>
      </c>
      <c r="L11" s="93">
        <v>16</v>
      </c>
      <c r="M11" s="93">
        <v>16</v>
      </c>
      <c r="N11" s="18" t="s">
        <v>120</v>
      </c>
      <c r="O11" s="19">
        <f>SUMIFS(C11:M11,C9:M9,"●")</f>
        <v>96</v>
      </c>
      <c r="P11" s="363"/>
      <c r="AL11" s="586"/>
      <c r="AM11" s="586"/>
      <c r="AN11" s="586"/>
      <c r="AO11" s="586"/>
      <c r="AP11" s="586"/>
      <c r="AQ11" s="586"/>
      <c r="AR11" s="586"/>
      <c r="AS11" s="586"/>
      <c r="AT11" s="586"/>
      <c r="AU11" s="586"/>
    </row>
    <row r="12" spans="2:47" ht="43.8" customHeight="1" thickBot="1" x14ac:dyDescent="0.5">
      <c r="B12" s="20"/>
      <c r="C12" s="21" t="str">
        <f>IF(C$9="","入力不可","")</f>
        <v>入力不可</v>
      </c>
      <c r="D12" s="22" t="str">
        <f t="shared" ref="D12:M12" si="3">IF(D$9="","入力不可","")</f>
        <v>入力不可</v>
      </c>
      <c r="E12" s="22" t="str">
        <f t="shared" si="3"/>
        <v>入力不可</v>
      </c>
      <c r="F12" s="22" t="str">
        <f t="shared" si="3"/>
        <v>入力不可</v>
      </c>
      <c r="G12" s="22" t="str">
        <f t="shared" si="3"/>
        <v>入力不可</v>
      </c>
      <c r="H12" s="22" t="str">
        <f t="shared" si="3"/>
        <v/>
      </c>
      <c r="I12" s="22" t="str">
        <f t="shared" si="3"/>
        <v/>
      </c>
      <c r="J12" s="22" t="str">
        <f t="shared" si="3"/>
        <v/>
      </c>
      <c r="K12" s="22" t="str">
        <f t="shared" si="3"/>
        <v/>
      </c>
      <c r="L12" s="22" t="str">
        <f t="shared" si="3"/>
        <v/>
      </c>
      <c r="M12" s="22" t="str">
        <f t="shared" si="3"/>
        <v/>
      </c>
      <c r="N12" s="22" t="str">
        <f t="shared" ref="N12" si="4">IF(N$9="","入力不可","")</f>
        <v/>
      </c>
      <c r="O12" s="2" t="s">
        <v>26</v>
      </c>
      <c r="V12" t="s">
        <v>22</v>
      </c>
      <c r="AL12" s="586"/>
      <c r="AM12" s="586"/>
      <c r="AN12" s="586"/>
      <c r="AO12" s="586"/>
      <c r="AP12" s="586"/>
      <c r="AQ12" s="586"/>
      <c r="AR12" s="586"/>
      <c r="AS12" s="586"/>
      <c r="AT12" s="586"/>
      <c r="AU12" s="586"/>
    </row>
    <row r="13" spans="2:47" ht="39" customHeight="1" thickBot="1" x14ac:dyDescent="0.5">
      <c r="B13" s="20"/>
      <c r="C13" s="23" t="s">
        <v>201</v>
      </c>
      <c r="D13" s="23"/>
      <c r="E13" s="23"/>
      <c r="F13" s="23"/>
      <c r="G13" s="23"/>
      <c r="H13" s="23"/>
      <c r="I13" s="23"/>
      <c r="J13" s="23"/>
      <c r="K13" s="23"/>
      <c r="L13" s="24"/>
      <c r="M13" s="387" t="s">
        <v>25</v>
      </c>
      <c r="N13" s="388"/>
      <c r="O13" s="25">
        <f>+S15</f>
        <v>200000</v>
      </c>
      <c r="P13" s="150" t="str">
        <f>IF(OR(SUBSTITUTE(TRIM(H11),"　","")="",SUBSTITUTE(TRIM(I11),"　","")="",SUBSTITUTE(TRIM(J11),"　","")="",SUBSTITUTE(TRIM(K11),"　","")="",SUBSTITUTE(TRIM(L11),"　","")="",SUBSTITUTE(TRIM(M11),"　","")=""),"活動予定日数を入力してください","")</f>
        <v/>
      </c>
      <c r="S13" s="151">
        <f>IF(O11&gt;200,300000,IF(O11&gt;150,300000,IF(O11&gt;100,300000,IF(O11&gt;50,200000,IF(O11&gt;0,100000,0)))))</f>
        <v>200000</v>
      </c>
      <c r="V13" t="s">
        <v>3</v>
      </c>
    </row>
    <row r="14" spans="2:47" ht="19.05" customHeight="1" thickBot="1" x14ac:dyDescent="0.5">
      <c r="B14" s="26"/>
      <c r="M14" s="26"/>
      <c r="N14" s="26"/>
      <c r="O14" s="2" t="s">
        <v>27</v>
      </c>
      <c r="V14" t="s">
        <v>23</v>
      </c>
    </row>
    <row r="15" spans="2:47" ht="38.1" customHeight="1" thickBot="1" x14ac:dyDescent="0.5">
      <c r="B15" s="27" t="s">
        <v>20</v>
      </c>
      <c r="M15" s="389" t="s">
        <v>32</v>
      </c>
      <c r="N15" s="390"/>
      <c r="O15" s="94">
        <v>4</v>
      </c>
      <c r="S15" s="151">
        <f>IF(O15&lt;1," ",IF(O15=1,S13/2,IF(O15&gt;1,S13,0)))</f>
        <v>200000</v>
      </c>
      <c r="V15" t="s">
        <v>24</v>
      </c>
    </row>
    <row r="16" spans="2:47" ht="28.2" customHeight="1" thickBot="1" x14ac:dyDescent="0.5">
      <c r="B16" s="27"/>
      <c r="C16" s="28"/>
      <c r="D16" s="29"/>
      <c r="E16" s="29"/>
      <c r="F16" s="29"/>
      <c r="G16" s="29"/>
      <c r="H16" s="29"/>
      <c r="I16" s="29"/>
      <c r="J16" s="29"/>
      <c r="K16" s="29"/>
      <c r="L16" s="29"/>
      <c r="M16" s="26"/>
      <c r="N16" s="26"/>
      <c r="O16" s="152" t="str">
        <f>IF(SUMPRODUCT(--(LEN(TRIM(SUBSTITUTE(O15,"　","")))=0))&gt;0,"指導者人数に未入力があります","")</f>
        <v/>
      </c>
      <c r="V16" t="s">
        <v>80</v>
      </c>
    </row>
    <row r="17" spans="2:30" ht="35.1" customHeight="1" thickBot="1" x14ac:dyDescent="0.5">
      <c r="B17" s="30" t="s">
        <v>16</v>
      </c>
      <c r="C17" s="373" t="s">
        <v>189</v>
      </c>
      <c r="D17" s="374"/>
      <c r="E17" s="375"/>
      <c r="F17" s="26"/>
      <c r="G17" s="376" t="s">
        <v>29</v>
      </c>
      <c r="H17" s="377"/>
      <c r="I17" s="378" t="s">
        <v>23</v>
      </c>
      <c r="J17" s="379"/>
      <c r="K17" s="380" t="s">
        <v>28</v>
      </c>
      <c r="L17" s="381"/>
      <c r="M17" s="378">
        <v>24000</v>
      </c>
      <c r="N17" s="379"/>
      <c r="O17" s="152" t="str">
        <f>IF(OR(SUBSTITUTE(TRIM(C17),"　","")="",SUBSTITUTE(TRIM(I17),"　","")="",NOT(ISNUMBER(M17))),"黄色セルに未入力があります","")</f>
        <v/>
      </c>
    </row>
    <row r="18" spans="2:30" ht="27.6" customHeight="1" x14ac:dyDescent="0.45">
      <c r="B18" s="12" t="s">
        <v>154</v>
      </c>
      <c r="C18" s="31" t="s">
        <v>2</v>
      </c>
      <c r="D18" s="14" t="s">
        <v>4</v>
      </c>
      <c r="E18" s="14" t="s">
        <v>5</v>
      </c>
      <c r="F18" s="14" t="s">
        <v>6</v>
      </c>
      <c r="G18" s="14" t="s">
        <v>7</v>
      </c>
      <c r="H18" s="14" t="s">
        <v>8</v>
      </c>
      <c r="I18" s="14" t="s">
        <v>9</v>
      </c>
      <c r="J18" s="14" t="s">
        <v>10</v>
      </c>
      <c r="K18" s="14" t="s">
        <v>11</v>
      </c>
      <c r="L18" s="14" t="s">
        <v>12</v>
      </c>
      <c r="M18" s="14" t="s">
        <v>13</v>
      </c>
      <c r="N18" s="15"/>
      <c r="O18" s="16" t="s">
        <v>15</v>
      </c>
      <c r="P18" s="32" t="str" cm="1">
        <f t="array" ref="P18">IF(SUMPRODUCT((COLUMN(C19:M19)&gt;=COLUMN(C19)+MATCH($O$2,C18:M18,0)-1)*(LEN(TRIM(SUBSTITUTE(C19:M19,"　","")))=0))&gt;0,"活動日数に未入力があります","")</f>
        <v/>
      </c>
    </row>
    <row r="19" spans="2:30" ht="27.6" customHeight="1" x14ac:dyDescent="0.45">
      <c r="B19" s="33" t="s">
        <v>144</v>
      </c>
      <c r="C19" s="95"/>
      <c r="D19" s="95"/>
      <c r="E19" s="95"/>
      <c r="F19" s="95"/>
      <c r="G19" s="95"/>
      <c r="H19" s="95">
        <v>18</v>
      </c>
      <c r="I19" s="95">
        <v>20</v>
      </c>
      <c r="J19" s="95">
        <v>18</v>
      </c>
      <c r="K19" s="95">
        <v>18</v>
      </c>
      <c r="L19" s="95">
        <v>18</v>
      </c>
      <c r="M19" s="95">
        <v>18</v>
      </c>
      <c r="N19" s="34"/>
      <c r="O19" s="35">
        <f>SUM(C19:M19)</f>
        <v>110</v>
      </c>
      <c r="P19" s="32"/>
    </row>
    <row r="20" spans="2:30" ht="27.6" customHeight="1" thickBot="1" x14ac:dyDescent="0.5">
      <c r="B20" s="33" t="s">
        <v>143</v>
      </c>
      <c r="C20" s="96"/>
      <c r="D20" s="96"/>
      <c r="E20" s="96"/>
      <c r="F20" s="96"/>
      <c r="G20" s="96"/>
      <c r="H20" s="96">
        <v>24000</v>
      </c>
      <c r="I20" s="96">
        <v>24000</v>
      </c>
      <c r="J20" s="96">
        <v>24000</v>
      </c>
      <c r="K20" s="96">
        <v>24000</v>
      </c>
      <c r="L20" s="96">
        <v>24000</v>
      </c>
      <c r="M20" s="96">
        <v>24000</v>
      </c>
      <c r="N20" s="36"/>
      <c r="O20" s="37">
        <f>SUM(C20:M20)</f>
        <v>144000</v>
      </c>
      <c r="P20" s="38" t="str" cm="1">
        <f t="array" ref="P20">IF(SUMPRODUCT((COLUMN(C20:M20)&gt;=COLUMN(C20)+MATCH($O$2,C18:M18,0)-1)*(LEN(TRIM(SUBSTITUTE(C20:M20,"　","")))=0))&gt;0,"月別支払額に未入力があります","")</f>
        <v/>
      </c>
    </row>
    <row r="21" spans="2:30" ht="27.6" customHeight="1" x14ac:dyDescent="0.45">
      <c r="B21" s="39" t="s">
        <v>30</v>
      </c>
      <c r="C21" s="40">
        <f>+C19*1000</f>
        <v>0</v>
      </c>
      <c r="D21" s="40">
        <f t="shared" ref="D21:M21" si="5">+D19*1000</f>
        <v>0</v>
      </c>
      <c r="E21" s="40">
        <f t="shared" si="5"/>
        <v>0</v>
      </c>
      <c r="F21" s="40">
        <f t="shared" si="5"/>
        <v>0</v>
      </c>
      <c r="G21" s="40">
        <f t="shared" si="5"/>
        <v>0</v>
      </c>
      <c r="H21" s="40">
        <f t="shared" si="5"/>
        <v>18000</v>
      </c>
      <c r="I21" s="40">
        <f t="shared" si="5"/>
        <v>20000</v>
      </c>
      <c r="J21" s="40">
        <f t="shared" si="5"/>
        <v>18000</v>
      </c>
      <c r="K21" s="40">
        <f t="shared" si="5"/>
        <v>18000</v>
      </c>
      <c r="L21" s="40">
        <f t="shared" si="5"/>
        <v>18000</v>
      </c>
      <c r="M21" s="40">
        <f t="shared" si="5"/>
        <v>18000</v>
      </c>
      <c r="N21" s="41"/>
      <c r="O21" s="35">
        <f>SUM(C21:M21)</f>
        <v>110000</v>
      </c>
      <c r="P21" s="38"/>
      <c r="S21" s="42" t="s">
        <v>2</v>
      </c>
      <c r="T21" s="43" t="s">
        <v>4</v>
      </c>
      <c r="U21" s="43" t="s">
        <v>5</v>
      </c>
      <c r="V21" s="43" t="s">
        <v>6</v>
      </c>
      <c r="W21" s="43" t="s">
        <v>7</v>
      </c>
      <c r="X21" s="43" t="s">
        <v>8</v>
      </c>
      <c r="Y21" s="43" t="s">
        <v>9</v>
      </c>
      <c r="Z21" s="43" t="s">
        <v>10</v>
      </c>
      <c r="AA21" s="43" t="s">
        <v>11</v>
      </c>
      <c r="AB21" s="43" t="s">
        <v>12</v>
      </c>
      <c r="AC21" s="43" t="s">
        <v>13</v>
      </c>
      <c r="AD21" s="44" t="s">
        <v>14</v>
      </c>
    </row>
    <row r="22" spans="2:30" ht="27.6" customHeight="1" thickBot="1" x14ac:dyDescent="0.5">
      <c r="B22" s="45" t="s">
        <v>155</v>
      </c>
      <c r="C22" s="46">
        <f>+S22</f>
        <v>0</v>
      </c>
      <c r="D22" s="46">
        <f t="shared" ref="D22:M22" si="6">+T22</f>
        <v>0</v>
      </c>
      <c r="E22" s="46">
        <f t="shared" si="6"/>
        <v>0</v>
      </c>
      <c r="F22" s="46">
        <f t="shared" si="6"/>
        <v>0</v>
      </c>
      <c r="G22" s="46">
        <f t="shared" si="6"/>
        <v>0</v>
      </c>
      <c r="H22" s="46">
        <f t="shared" si="6"/>
        <v>12000</v>
      </c>
      <c r="I22" s="46">
        <f t="shared" si="6"/>
        <v>12000</v>
      </c>
      <c r="J22" s="46">
        <f t="shared" si="6"/>
        <v>12000</v>
      </c>
      <c r="K22" s="46">
        <f t="shared" si="6"/>
        <v>12000</v>
      </c>
      <c r="L22" s="46">
        <f t="shared" si="6"/>
        <v>12000</v>
      </c>
      <c r="M22" s="46">
        <f t="shared" si="6"/>
        <v>12000</v>
      </c>
      <c r="N22" s="47"/>
      <c r="O22" s="48">
        <f>SUM(C22:M22)</f>
        <v>72000</v>
      </c>
      <c r="S22" s="49">
        <f>IF(C20/2&gt;C21,C21,C20/2)</f>
        <v>0</v>
      </c>
      <c r="T22" s="49">
        <f t="shared" ref="T22:AC22" si="7">IF(D20/2&gt;D21,D21,D20/2)</f>
        <v>0</v>
      </c>
      <c r="U22" s="49">
        <f t="shared" si="7"/>
        <v>0</v>
      </c>
      <c r="V22" s="49">
        <f t="shared" si="7"/>
        <v>0</v>
      </c>
      <c r="W22" s="49">
        <f t="shared" si="7"/>
        <v>0</v>
      </c>
      <c r="X22" s="49">
        <f t="shared" si="7"/>
        <v>12000</v>
      </c>
      <c r="Y22" s="49">
        <f t="shared" si="7"/>
        <v>12000</v>
      </c>
      <c r="Z22" s="49">
        <f t="shared" si="7"/>
        <v>12000</v>
      </c>
      <c r="AA22" s="49">
        <f t="shared" si="7"/>
        <v>12000</v>
      </c>
      <c r="AB22" s="49">
        <f t="shared" si="7"/>
        <v>12000</v>
      </c>
      <c r="AC22" s="49">
        <f t="shared" si="7"/>
        <v>12000</v>
      </c>
      <c r="AD22" s="49"/>
    </row>
    <row r="23" spans="2:30" ht="27" customHeight="1" thickBot="1" x14ac:dyDescent="0.5">
      <c r="B23" s="50"/>
      <c r="C23" s="21" t="str">
        <f>IF(C$9="","入力不可","")</f>
        <v>入力不可</v>
      </c>
      <c r="D23" s="22" t="str">
        <f t="shared" ref="D23:N23" si="8">IF(D$9="","入力不可","")</f>
        <v>入力不可</v>
      </c>
      <c r="E23" s="22" t="str">
        <f t="shared" si="8"/>
        <v>入力不可</v>
      </c>
      <c r="F23" s="22" t="str">
        <f t="shared" si="8"/>
        <v>入力不可</v>
      </c>
      <c r="G23" s="22" t="str">
        <f t="shared" si="8"/>
        <v>入力不可</v>
      </c>
      <c r="H23" s="22" t="str">
        <f t="shared" si="8"/>
        <v/>
      </c>
      <c r="I23" s="22" t="str">
        <f t="shared" si="8"/>
        <v/>
      </c>
      <c r="J23" s="22" t="str">
        <f t="shared" si="8"/>
        <v/>
      </c>
      <c r="K23" s="22" t="str">
        <f t="shared" si="8"/>
        <v/>
      </c>
      <c r="L23" s="22" t="str">
        <f t="shared" si="8"/>
        <v/>
      </c>
      <c r="M23" s="22" t="str">
        <f t="shared" si="8"/>
        <v/>
      </c>
      <c r="N23" s="22" t="str">
        <f t="shared" si="8"/>
        <v/>
      </c>
      <c r="O23" s="51"/>
      <c r="S23" s="3"/>
      <c r="T23" s="3"/>
      <c r="U23" s="3"/>
      <c r="V23" s="3"/>
      <c r="W23" s="3"/>
      <c r="X23" s="3"/>
      <c r="Y23" s="3"/>
      <c r="Z23" s="3"/>
      <c r="AA23" s="3"/>
      <c r="AB23" s="3"/>
      <c r="AC23" s="3"/>
      <c r="AD23" s="3"/>
    </row>
    <row r="24" spans="2:30" ht="37.049999999999997" customHeight="1" thickBot="1" x14ac:dyDescent="0.5">
      <c r="B24" s="30" t="s">
        <v>17</v>
      </c>
      <c r="C24" s="373" t="s">
        <v>182</v>
      </c>
      <c r="D24" s="374"/>
      <c r="E24" s="375"/>
      <c r="F24" s="26"/>
      <c r="G24" s="376" t="s">
        <v>29</v>
      </c>
      <c r="H24" s="377"/>
      <c r="I24" s="378" t="s">
        <v>24</v>
      </c>
      <c r="J24" s="379"/>
      <c r="K24" s="380" t="s">
        <v>28</v>
      </c>
      <c r="L24" s="381"/>
      <c r="M24" s="378">
        <v>66000</v>
      </c>
      <c r="N24" s="379"/>
      <c r="O24" s="152" t="str">
        <f>IF(OR(SUBSTITUTE(TRIM(C17),"　","")="",SUBSTITUTE(TRIM(I17),"　","")="",NOT(ISNUMBER(M17))),"黄色セルに未入力があります","")</f>
        <v/>
      </c>
    </row>
    <row r="25" spans="2:30" ht="27" customHeight="1" x14ac:dyDescent="0.45">
      <c r="B25" s="12" t="s">
        <v>154</v>
      </c>
      <c r="C25" s="13" t="s">
        <v>2</v>
      </c>
      <c r="D25" s="14" t="s">
        <v>4</v>
      </c>
      <c r="E25" s="14" t="s">
        <v>5</v>
      </c>
      <c r="F25" s="14" t="s">
        <v>6</v>
      </c>
      <c r="G25" s="14" t="s">
        <v>7</v>
      </c>
      <c r="H25" s="14" t="s">
        <v>8</v>
      </c>
      <c r="I25" s="14" t="s">
        <v>9</v>
      </c>
      <c r="J25" s="14" t="s">
        <v>10</v>
      </c>
      <c r="K25" s="14" t="s">
        <v>11</v>
      </c>
      <c r="L25" s="14" t="s">
        <v>12</v>
      </c>
      <c r="M25" s="14" t="s">
        <v>13</v>
      </c>
      <c r="N25" s="15"/>
      <c r="O25" s="16" t="s">
        <v>15</v>
      </c>
      <c r="P25" s="584" t="str" cm="1">
        <f t="array" ref="P25">IF(SUMPRODUCT((COLUMN(C26:M26)&gt;=COLUMN(C26)+MATCH($O$2,C25:M25,0)-1)*(LEN(TRIM(SUBSTITUTE(C26:M26,"　","")))=0))&gt;0,"活動日数に未入力があります","")</f>
        <v/>
      </c>
    </row>
    <row r="26" spans="2:30" ht="27" customHeight="1" x14ac:dyDescent="0.45">
      <c r="B26" s="33" t="s">
        <v>144</v>
      </c>
      <c r="C26" s="95"/>
      <c r="D26" s="95"/>
      <c r="E26" s="95"/>
      <c r="F26" s="95"/>
      <c r="G26" s="95"/>
      <c r="H26" s="95">
        <v>12</v>
      </c>
      <c r="I26" s="95">
        <v>14</v>
      </c>
      <c r="J26" s="95">
        <v>12</v>
      </c>
      <c r="K26" s="95">
        <v>14</v>
      </c>
      <c r="L26" s="95">
        <v>14</v>
      </c>
      <c r="M26" s="95">
        <v>14</v>
      </c>
      <c r="N26" s="34"/>
      <c r="O26" s="35">
        <f>SUM(C26:M26)</f>
        <v>80</v>
      </c>
      <c r="P26" s="584"/>
    </row>
    <row r="27" spans="2:30" ht="27.6" customHeight="1" thickBot="1" x14ac:dyDescent="0.5">
      <c r="B27" s="33" t="s">
        <v>143</v>
      </c>
      <c r="C27" s="96"/>
      <c r="D27" s="96"/>
      <c r="E27" s="96"/>
      <c r="F27" s="96"/>
      <c r="G27" s="96"/>
      <c r="H27" s="96">
        <v>5500</v>
      </c>
      <c r="I27" s="96">
        <v>5500</v>
      </c>
      <c r="J27" s="96">
        <v>5500</v>
      </c>
      <c r="K27" s="96">
        <v>5500</v>
      </c>
      <c r="L27" s="96">
        <v>5500</v>
      </c>
      <c r="M27" s="96">
        <v>5500</v>
      </c>
      <c r="N27" s="36"/>
      <c r="O27" s="37">
        <f>SUM(C27:M27)</f>
        <v>33000</v>
      </c>
      <c r="P27" s="584" t="str" cm="1">
        <f t="array" ref="P27">IF(SUMPRODUCT((COLUMN(C27:M27)&gt;=COLUMN(C27)+MATCH($O$2,C25:M25,0)-1)*(LEN(TRIM(SUBSTITUTE(C27:M27,"　","")))=0))&gt;0,"月別支払額に未入力があります","")</f>
        <v/>
      </c>
    </row>
    <row r="28" spans="2:30" ht="27.6" customHeight="1" x14ac:dyDescent="0.45">
      <c r="B28" s="39" t="s">
        <v>30</v>
      </c>
      <c r="C28" s="52">
        <f>+C26*1000</f>
        <v>0</v>
      </c>
      <c r="D28" s="52">
        <f t="shared" ref="D28:M28" si="9">+D26*1000</f>
        <v>0</v>
      </c>
      <c r="E28" s="52">
        <f t="shared" si="9"/>
        <v>0</v>
      </c>
      <c r="F28" s="52">
        <f t="shared" si="9"/>
        <v>0</v>
      </c>
      <c r="G28" s="52">
        <f t="shared" si="9"/>
        <v>0</v>
      </c>
      <c r="H28" s="52">
        <f t="shared" si="9"/>
        <v>12000</v>
      </c>
      <c r="I28" s="52">
        <f t="shared" si="9"/>
        <v>14000</v>
      </c>
      <c r="J28" s="52">
        <f t="shared" si="9"/>
        <v>12000</v>
      </c>
      <c r="K28" s="52">
        <f t="shared" si="9"/>
        <v>14000</v>
      </c>
      <c r="L28" s="52">
        <f t="shared" si="9"/>
        <v>14000</v>
      </c>
      <c r="M28" s="52">
        <f t="shared" si="9"/>
        <v>14000</v>
      </c>
      <c r="N28" s="41"/>
      <c r="O28" s="35">
        <f>SUM(C28:M28)</f>
        <v>80000</v>
      </c>
      <c r="P28" s="584"/>
      <c r="S28" s="42" t="s">
        <v>2</v>
      </c>
      <c r="T28" s="43" t="s">
        <v>4</v>
      </c>
      <c r="U28" s="43" t="s">
        <v>5</v>
      </c>
      <c r="V28" s="43" t="s">
        <v>6</v>
      </c>
      <c r="W28" s="43" t="s">
        <v>7</v>
      </c>
      <c r="X28" s="43" t="s">
        <v>8</v>
      </c>
      <c r="Y28" s="43" t="s">
        <v>9</v>
      </c>
      <c r="Z28" s="43" t="s">
        <v>10</v>
      </c>
      <c r="AA28" s="43" t="s">
        <v>11</v>
      </c>
      <c r="AB28" s="43" t="s">
        <v>12</v>
      </c>
      <c r="AC28" s="43" t="s">
        <v>13</v>
      </c>
      <c r="AD28" s="44" t="s">
        <v>14</v>
      </c>
    </row>
    <row r="29" spans="2:30" ht="27.6" customHeight="1" thickBot="1" x14ac:dyDescent="0.5">
      <c r="B29" s="45" t="s">
        <v>155</v>
      </c>
      <c r="C29" s="46">
        <f>+S29</f>
        <v>0</v>
      </c>
      <c r="D29" s="46">
        <f t="shared" ref="D29:M29" si="10">+T29</f>
        <v>0</v>
      </c>
      <c r="E29" s="46">
        <f t="shared" si="10"/>
        <v>0</v>
      </c>
      <c r="F29" s="46">
        <f t="shared" si="10"/>
        <v>0</v>
      </c>
      <c r="G29" s="46">
        <f t="shared" si="10"/>
        <v>0</v>
      </c>
      <c r="H29" s="46">
        <f t="shared" si="10"/>
        <v>2750</v>
      </c>
      <c r="I29" s="46">
        <f t="shared" si="10"/>
        <v>2750</v>
      </c>
      <c r="J29" s="46">
        <f t="shared" si="10"/>
        <v>2750</v>
      </c>
      <c r="K29" s="46">
        <f t="shared" si="10"/>
        <v>2750</v>
      </c>
      <c r="L29" s="46">
        <f t="shared" si="10"/>
        <v>2750</v>
      </c>
      <c r="M29" s="46">
        <f t="shared" si="10"/>
        <v>2750</v>
      </c>
      <c r="N29" s="47"/>
      <c r="O29" s="48">
        <f>SUM(C29:M29)</f>
        <v>16500</v>
      </c>
      <c r="S29" s="49">
        <f>IF(C27/2&gt;C28,C28,C27/2)</f>
        <v>0</v>
      </c>
      <c r="T29" s="49">
        <f t="shared" ref="T29" si="11">IF(D27/2&gt;D28,D28,D27/2)</f>
        <v>0</v>
      </c>
      <c r="U29" s="49">
        <f t="shared" ref="U29" si="12">IF(E27/2&gt;E28,E28,E27/2)</f>
        <v>0</v>
      </c>
      <c r="V29" s="49">
        <f t="shared" ref="V29" si="13">IF(F27/2&gt;F28,F28,F27/2)</f>
        <v>0</v>
      </c>
      <c r="W29" s="49">
        <f t="shared" ref="W29" si="14">IF(G27/2&gt;G28,G28,G27/2)</f>
        <v>0</v>
      </c>
      <c r="X29" s="49">
        <f t="shared" ref="X29" si="15">IF(H27/2&gt;H28,H28,H27/2)</f>
        <v>2750</v>
      </c>
      <c r="Y29" s="49">
        <f t="shared" ref="Y29" si="16">IF(I27/2&gt;I28,I28,I27/2)</f>
        <v>2750</v>
      </c>
      <c r="Z29" s="49">
        <f t="shared" ref="Z29" si="17">IF(J27/2&gt;J28,J28,J27/2)</f>
        <v>2750</v>
      </c>
      <c r="AA29" s="49">
        <f t="shared" ref="AA29" si="18">IF(K27/2&gt;K28,K28,K27/2)</f>
        <v>2750</v>
      </c>
      <c r="AB29" s="49">
        <f t="shared" ref="AB29" si="19">IF(L27/2&gt;L28,L28,L27/2)</f>
        <v>2750</v>
      </c>
      <c r="AC29" s="49">
        <f t="shared" ref="AC29" si="20">IF(M27/2&gt;M28,M28,M27/2)</f>
        <v>2750</v>
      </c>
      <c r="AD29" s="49"/>
    </row>
    <row r="30" spans="2:30" ht="27.6" customHeight="1" thickBot="1" x14ac:dyDescent="0.5">
      <c r="B30" s="53"/>
      <c r="C30" s="21" t="str">
        <f>IF(C$9="","入力不可","")</f>
        <v>入力不可</v>
      </c>
      <c r="D30" s="22" t="str">
        <f t="shared" ref="D30:N30" si="21">IF(D$9="","入力不可","")</f>
        <v>入力不可</v>
      </c>
      <c r="E30" s="22" t="str">
        <f t="shared" si="21"/>
        <v>入力不可</v>
      </c>
      <c r="F30" s="22" t="str">
        <f t="shared" si="21"/>
        <v>入力不可</v>
      </c>
      <c r="G30" s="22" t="str">
        <f t="shared" si="21"/>
        <v>入力不可</v>
      </c>
      <c r="H30" s="22" t="str">
        <f t="shared" si="21"/>
        <v/>
      </c>
      <c r="I30" s="22" t="str">
        <f t="shared" si="21"/>
        <v/>
      </c>
      <c r="J30" s="22" t="str">
        <f t="shared" si="21"/>
        <v/>
      </c>
      <c r="K30" s="22" t="str">
        <f t="shared" si="21"/>
        <v/>
      </c>
      <c r="L30" s="22" t="str">
        <f t="shared" si="21"/>
        <v/>
      </c>
      <c r="M30" s="22" t="str">
        <f t="shared" si="21"/>
        <v/>
      </c>
      <c r="N30" s="22" t="str">
        <f t="shared" si="21"/>
        <v/>
      </c>
      <c r="O30" s="51"/>
      <c r="S30" s="3"/>
      <c r="T30" s="3"/>
      <c r="U30" s="3"/>
      <c r="V30" s="3"/>
      <c r="W30" s="3"/>
      <c r="X30" s="3"/>
      <c r="Y30" s="3"/>
      <c r="Z30" s="3"/>
      <c r="AA30" s="3"/>
      <c r="AB30" s="3"/>
      <c r="AC30" s="3"/>
      <c r="AD30" s="3"/>
    </row>
    <row r="31" spans="2:30" ht="37.049999999999997" customHeight="1" thickBot="1" x14ac:dyDescent="0.5">
      <c r="B31" s="30" t="s">
        <v>18</v>
      </c>
      <c r="C31" s="373" t="s">
        <v>183</v>
      </c>
      <c r="D31" s="374"/>
      <c r="E31" s="375"/>
      <c r="F31" s="26"/>
      <c r="G31" s="376" t="s">
        <v>29</v>
      </c>
      <c r="H31" s="377"/>
      <c r="I31" s="378" t="s">
        <v>3</v>
      </c>
      <c r="J31" s="379"/>
      <c r="K31" s="380" t="s">
        <v>28</v>
      </c>
      <c r="L31" s="381"/>
      <c r="M31" s="378">
        <v>1000</v>
      </c>
      <c r="N31" s="379"/>
      <c r="O31" s="152" t="str">
        <f>IF(OR(SUBSTITUTE(TRIM(C17),"　","")="",SUBSTITUTE(TRIM(I17),"　","")="",NOT(ISNUMBER(M17))),"黄色セルに未入力があります","")</f>
        <v/>
      </c>
    </row>
    <row r="32" spans="2:30" ht="27" customHeight="1" x14ac:dyDescent="0.45">
      <c r="B32" s="12" t="s">
        <v>154</v>
      </c>
      <c r="C32" s="13" t="s">
        <v>2</v>
      </c>
      <c r="D32" s="14" t="s">
        <v>4</v>
      </c>
      <c r="E32" s="14" t="s">
        <v>5</v>
      </c>
      <c r="F32" s="14" t="s">
        <v>6</v>
      </c>
      <c r="G32" s="14" t="s">
        <v>7</v>
      </c>
      <c r="H32" s="14" t="s">
        <v>8</v>
      </c>
      <c r="I32" s="14" t="s">
        <v>9</v>
      </c>
      <c r="J32" s="14" t="s">
        <v>10</v>
      </c>
      <c r="K32" s="14" t="s">
        <v>11</v>
      </c>
      <c r="L32" s="14" t="s">
        <v>12</v>
      </c>
      <c r="M32" s="14" t="s">
        <v>13</v>
      </c>
      <c r="N32" s="15"/>
      <c r="O32" s="16" t="s">
        <v>15</v>
      </c>
      <c r="P32" s="584" t="str" cm="1">
        <f t="array" ref="P32">IF(SUMPRODUCT((COLUMN(C33:M33)&gt;=COLUMN(C33)+MATCH($O$2,C32:M32,0)-1)*(LEN(TRIM(SUBSTITUTE(C33:M33,"　","")))=0))&gt;0,"活動日数に未入力があります","")</f>
        <v/>
      </c>
    </row>
    <row r="33" spans="2:30" ht="27" customHeight="1" x14ac:dyDescent="0.45">
      <c r="B33" s="33" t="s">
        <v>144</v>
      </c>
      <c r="C33" s="95"/>
      <c r="D33" s="95"/>
      <c r="E33" s="95"/>
      <c r="F33" s="95"/>
      <c r="G33" s="95"/>
      <c r="H33" s="95">
        <v>8</v>
      </c>
      <c r="I33" s="95">
        <v>15</v>
      </c>
      <c r="J33" s="95">
        <v>15</v>
      </c>
      <c r="K33" s="95">
        <v>8</v>
      </c>
      <c r="L33" s="95">
        <v>14</v>
      </c>
      <c r="M33" s="95">
        <v>10</v>
      </c>
      <c r="N33" s="34"/>
      <c r="O33" s="35">
        <f>SUM(C33:M33)</f>
        <v>70</v>
      </c>
      <c r="P33" s="584"/>
    </row>
    <row r="34" spans="2:30" ht="27" customHeight="1" thickBot="1" x14ac:dyDescent="0.5">
      <c r="B34" s="33" t="s">
        <v>143</v>
      </c>
      <c r="C34" s="96"/>
      <c r="D34" s="96"/>
      <c r="E34" s="96"/>
      <c r="F34" s="96"/>
      <c r="G34" s="96"/>
      <c r="H34" s="96">
        <v>8000</v>
      </c>
      <c r="I34" s="96">
        <v>15000</v>
      </c>
      <c r="J34" s="96">
        <v>15000</v>
      </c>
      <c r="K34" s="96">
        <v>8000</v>
      </c>
      <c r="L34" s="96">
        <v>14000</v>
      </c>
      <c r="M34" s="95">
        <v>10000</v>
      </c>
      <c r="N34" s="36"/>
      <c r="O34" s="37">
        <f>SUM(C34:M34)</f>
        <v>70000</v>
      </c>
      <c r="P34" s="584" t="str" cm="1">
        <f t="array" ref="P34">IF(SUMPRODUCT((COLUMN(C34:M34)&gt;=COLUMN(C34)+MATCH($O$2,C32:M32,0)-1)*(LEN(TRIM(SUBSTITUTE(C34:M34,"　","")))=0))&gt;0,"月別支払額に未入力があります","")</f>
        <v/>
      </c>
    </row>
    <row r="35" spans="2:30" ht="27" customHeight="1" x14ac:dyDescent="0.45">
      <c r="B35" s="39" t="s">
        <v>30</v>
      </c>
      <c r="C35" s="54">
        <f>+C33*1000</f>
        <v>0</v>
      </c>
      <c r="D35" s="52">
        <f t="shared" ref="D35:M35" si="22">+D33*1000</f>
        <v>0</v>
      </c>
      <c r="E35" s="52">
        <f t="shared" si="22"/>
        <v>0</v>
      </c>
      <c r="F35" s="52">
        <f t="shared" si="22"/>
        <v>0</v>
      </c>
      <c r="G35" s="52">
        <f t="shared" si="22"/>
        <v>0</v>
      </c>
      <c r="H35" s="52">
        <f t="shared" si="22"/>
        <v>8000</v>
      </c>
      <c r="I35" s="52">
        <f t="shared" si="22"/>
        <v>15000</v>
      </c>
      <c r="J35" s="52">
        <f t="shared" si="22"/>
        <v>15000</v>
      </c>
      <c r="K35" s="52">
        <f t="shared" si="22"/>
        <v>8000</v>
      </c>
      <c r="L35" s="52">
        <f t="shared" si="22"/>
        <v>14000</v>
      </c>
      <c r="M35" s="52">
        <f t="shared" si="22"/>
        <v>10000</v>
      </c>
      <c r="N35" s="41"/>
      <c r="O35" s="35">
        <f>SUM(C35:M35)</f>
        <v>70000</v>
      </c>
      <c r="P35" s="584"/>
      <c r="S35" s="42" t="s">
        <v>2</v>
      </c>
      <c r="T35" s="43" t="s">
        <v>4</v>
      </c>
      <c r="U35" s="43" t="s">
        <v>5</v>
      </c>
      <c r="V35" s="43" t="s">
        <v>6</v>
      </c>
      <c r="W35" s="43" t="s">
        <v>7</v>
      </c>
      <c r="X35" s="43" t="s">
        <v>8</v>
      </c>
      <c r="Y35" s="43" t="s">
        <v>9</v>
      </c>
      <c r="Z35" s="43" t="s">
        <v>10</v>
      </c>
      <c r="AA35" s="43" t="s">
        <v>11</v>
      </c>
      <c r="AB35" s="43" t="s">
        <v>12</v>
      </c>
      <c r="AC35" s="43" t="s">
        <v>13</v>
      </c>
      <c r="AD35" s="44" t="s">
        <v>14</v>
      </c>
    </row>
    <row r="36" spans="2:30" ht="27" customHeight="1" thickBot="1" x14ac:dyDescent="0.5">
      <c r="B36" s="45" t="s">
        <v>155</v>
      </c>
      <c r="C36" s="55">
        <f>+S36</f>
        <v>0</v>
      </c>
      <c r="D36" s="46">
        <f t="shared" ref="D36:M36" si="23">+T36</f>
        <v>0</v>
      </c>
      <c r="E36" s="46">
        <f t="shared" si="23"/>
        <v>0</v>
      </c>
      <c r="F36" s="46">
        <f t="shared" si="23"/>
        <v>0</v>
      </c>
      <c r="G36" s="46">
        <f t="shared" si="23"/>
        <v>0</v>
      </c>
      <c r="H36" s="46">
        <f t="shared" si="23"/>
        <v>4000</v>
      </c>
      <c r="I36" s="46">
        <f t="shared" si="23"/>
        <v>7500</v>
      </c>
      <c r="J36" s="46">
        <f t="shared" si="23"/>
        <v>7500</v>
      </c>
      <c r="K36" s="46">
        <f t="shared" si="23"/>
        <v>4000</v>
      </c>
      <c r="L36" s="46">
        <f t="shared" si="23"/>
        <v>7000</v>
      </c>
      <c r="M36" s="46">
        <f t="shared" si="23"/>
        <v>5000</v>
      </c>
      <c r="N36" s="47"/>
      <c r="O36" s="48">
        <f>SUM(C36:M36)</f>
        <v>35000</v>
      </c>
      <c r="S36" s="49">
        <f>IF(C34/2&gt;C35,C35,C34/2)</f>
        <v>0</v>
      </c>
      <c r="T36" s="49">
        <f t="shared" ref="T36" si="24">IF(D34/2&gt;D35,D35,D34/2)</f>
        <v>0</v>
      </c>
      <c r="U36" s="49">
        <f t="shared" ref="U36" si="25">IF(E34/2&gt;E35,E35,E34/2)</f>
        <v>0</v>
      </c>
      <c r="V36" s="49">
        <f t="shared" ref="V36" si="26">IF(F34/2&gt;F35,F35,F34/2)</f>
        <v>0</v>
      </c>
      <c r="W36" s="49">
        <f t="shared" ref="W36" si="27">IF(G34/2&gt;G35,G35,G34/2)</f>
        <v>0</v>
      </c>
      <c r="X36" s="49">
        <f t="shared" ref="X36" si="28">IF(H34/2&gt;H35,H35,H34/2)</f>
        <v>4000</v>
      </c>
      <c r="Y36" s="49">
        <f t="shared" ref="Y36" si="29">IF(I34/2&gt;I35,I35,I34/2)</f>
        <v>7500</v>
      </c>
      <c r="Z36" s="49">
        <f t="shared" ref="Z36" si="30">IF(J34/2&gt;J35,J35,J34/2)</f>
        <v>7500</v>
      </c>
      <c r="AA36" s="49">
        <f t="shared" ref="AA36" si="31">IF(K34/2&gt;K35,K35,K34/2)</f>
        <v>4000</v>
      </c>
      <c r="AB36" s="49">
        <f t="shared" ref="AB36" si="32">IF(L34/2&gt;L35,L35,L34/2)</f>
        <v>7000</v>
      </c>
      <c r="AC36" s="49">
        <f t="shared" ref="AC36" si="33">IF(M34/2&gt;M35,M35,M34/2)</f>
        <v>5000</v>
      </c>
      <c r="AD36" s="49"/>
    </row>
    <row r="37" spans="2:30" ht="35.1" customHeight="1" thickBot="1" x14ac:dyDescent="0.5">
      <c r="B37" s="26"/>
      <c r="C37" s="21" t="str">
        <f>IF(C$9="","入力不可","")</f>
        <v>入力不可</v>
      </c>
      <c r="D37" s="22" t="str">
        <f t="shared" ref="D37:N37" si="34">IF(D$9="","入力不可","")</f>
        <v>入力不可</v>
      </c>
      <c r="E37" s="22" t="str">
        <f t="shared" si="34"/>
        <v>入力不可</v>
      </c>
      <c r="F37" s="22" t="str">
        <f t="shared" si="34"/>
        <v>入力不可</v>
      </c>
      <c r="G37" s="22" t="str">
        <f t="shared" si="34"/>
        <v>入力不可</v>
      </c>
      <c r="H37" s="22" t="str">
        <f t="shared" si="34"/>
        <v/>
      </c>
      <c r="I37" s="22" t="str">
        <f t="shared" si="34"/>
        <v/>
      </c>
      <c r="J37" s="22" t="str">
        <f t="shared" si="34"/>
        <v/>
      </c>
      <c r="K37" s="22" t="str">
        <f t="shared" si="34"/>
        <v/>
      </c>
      <c r="L37" s="22" t="str">
        <f t="shared" si="34"/>
        <v/>
      </c>
      <c r="M37" s="22" t="str">
        <f t="shared" si="34"/>
        <v/>
      </c>
      <c r="N37" s="22" t="str">
        <f t="shared" si="34"/>
        <v/>
      </c>
      <c r="O37" s="26"/>
    </row>
    <row r="38" spans="2:30" ht="37.049999999999997" customHeight="1" thickBot="1" x14ac:dyDescent="0.5">
      <c r="B38" s="30" t="s">
        <v>21</v>
      </c>
      <c r="C38" s="373" t="s">
        <v>197</v>
      </c>
      <c r="D38" s="374"/>
      <c r="E38" s="375"/>
      <c r="F38" s="26"/>
      <c r="G38" s="376" t="s">
        <v>29</v>
      </c>
      <c r="H38" s="377"/>
      <c r="I38" s="378" t="s">
        <v>23</v>
      </c>
      <c r="J38" s="379"/>
      <c r="K38" s="380" t="s">
        <v>28</v>
      </c>
      <c r="L38" s="381"/>
      <c r="M38" s="378">
        <v>4000</v>
      </c>
      <c r="N38" s="379"/>
      <c r="O38" s="152" t="str">
        <f>IF(OR(SUBSTITUTE(TRIM(C17),"　","")="",SUBSTITUTE(TRIM(I17),"　","")="",NOT(ISNUMBER(M17))),"黄色セルに未入力があります","")</f>
        <v/>
      </c>
    </row>
    <row r="39" spans="2:30" ht="27" customHeight="1" x14ac:dyDescent="0.45">
      <c r="B39" s="12" t="s">
        <v>154</v>
      </c>
      <c r="C39" s="13" t="s">
        <v>2</v>
      </c>
      <c r="D39" s="14" t="s">
        <v>4</v>
      </c>
      <c r="E39" s="14" t="s">
        <v>5</v>
      </c>
      <c r="F39" s="14" t="s">
        <v>6</v>
      </c>
      <c r="G39" s="14" t="s">
        <v>7</v>
      </c>
      <c r="H39" s="14" t="s">
        <v>8</v>
      </c>
      <c r="I39" s="14" t="s">
        <v>9</v>
      </c>
      <c r="J39" s="14" t="s">
        <v>10</v>
      </c>
      <c r="K39" s="14" t="s">
        <v>11</v>
      </c>
      <c r="L39" s="14" t="s">
        <v>12</v>
      </c>
      <c r="M39" s="14" t="s">
        <v>13</v>
      </c>
      <c r="N39" s="15"/>
      <c r="O39" s="16" t="s">
        <v>15</v>
      </c>
      <c r="P39" s="584" t="str" cm="1">
        <f t="array" ref="P39">IF(SUMPRODUCT((COLUMN(C40:M40)&gt;=COLUMN(C40)+MATCH($O$2,C39:M39,0)-1)*(LEN(TRIM(SUBSTITUTE(C40:M40,"　","")))=0))&gt;0,"活動日数に未入力があります","")</f>
        <v/>
      </c>
    </row>
    <row r="40" spans="2:30" ht="27" customHeight="1" x14ac:dyDescent="0.45">
      <c r="B40" s="33" t="s">
        <v>144</v>
      </c>
      <c r="C40" s="95"/>
      <c r="D40" s="95"/>
      <c r="E40" s="95"/>
      <c r="F40" s="95"/>
      <c r="G40" s="95"/>
      <c r="H40" s="95">
        <v>4</v>
      </c>
      <c r="I40" s="95">
        <v>4</v>
      </c>
      <c r="J40" s="95">
        <v>4</v>
      </c>
      <c r="K40" s="95">
        <v>4</v>
      </c>
      <c r="L40" s="95">
        <v>4</v>
      </c>
      <c r="M40" s="95">
        <v>4</v>
      </c>
      <c r="N40" s="34"/>
      <c r="O40" s="35">
        <f>SUM(C40:M40)</f>
        <v>24</v>
      </c>
      <c r="P40" s="584"/>
    </row>
    <row r="41" spans="2:30" ht="27" customHeight="1" thickBot="1" x14ac:dyDescent="0.5">
      <c r="B41" s="33" t="s">
        <v>143</v>
      </c>
      <c r="C41" s="95"/>
      <c r="D41" s="95"/>
      <c r="E41" s="95"/>
      <c r="F41" s="95"/>
      <c r="G41" s="95"/>
      <c r="H41" s="95">
        <v>4000</v>
      </c>
      <c r="I41" s="95">
        <v>4000</v>
      </c>
      <c r="J41" s="95">
        <v>4000</v>
      </c>
      <c r="K41" s="95">
        <v>4000</v>
      </c>
      <c r="L41" s="95">
        <v>4000</v>
      </c>
      <c r="M41" s="95">
        <v>4000</v>
      </c>
      <c r="N41" s="36"/>
      <c r="O41" s="37">
        <f>SUM(C41:M41)</f>
        <v>24000</v>
      </c>
      <c r="P41" s="584" t="str" cm="1">
        <f t="array" ref="P41">IF(SUMPRODUCT((COLUMN(C41:M41)&gt;=COLUMN(C41)+MATCH($O$2,C39:M39,0)-1)*(LEN(TRIM(SUBSTITUTE(C41:M41,"　","")))=0))&gt;0,"月別支払額に未入力があります","")</f>
        <v/>
      </c>
    </row>
    <row r="42" spans="2:30" ht="27" customHeight="1" x14ac:dyDescent="0.45">
      <c r="B42" s="39" t="s">
        <v>30</v>
      </c>
      <c r="C42" s="54">
        <f>+C40*1000</f>
        <v>0</v>
      </c>
      <c r="D42" s="52">
        <f t="shared" ref="D42:M42" si="35">+D40*1000</f>
        <v>0</v>
      </c>
      <c r="E42" s="52">
        <f t="shared" si="35"/>
        <v>0</v>
      </c>
      <c r="F42" s="52">
        <f t="shared" si="35"/>
        <v>0</v>
      </c>
      <c r="G42" s="52">
        <f t="shared" si="35"/>
        <v>0</v>
      </c>
      <c r="H42" s="52">
        <f t="shared" si="35"/>
        <v>4000</v>
      </c>
      <c r="I42" s="52">
        <f t="shared" si="35"/>
        <v>4000</v>
      </c>
      <c r="J42" s="52">
        <f t="shared" si="35"/>
        <v>4000</v>
      </c>
      <c r="K42" s="52">
        <f t="shared" si="35"/>
        <v>4000</v>
      </c>
      <c r="L42" s="52">
        <f t="shared" si="35"/>
        <v>4000</v>
      </c>
      <c r="M42" s="52">
        <f t="shared" si="35"/>
        <v>4000</v>
      </c>
      <c r="N42" s="41"/>
      <c r="O42" s="35">
        <f>SUM(C42:M42)</f>
        <v>24000</v>
      </c>
      <c r="P42" s="584"/>
      <c r="S42" s="42" t="s">
        <v>2</v>
      </c>
      <c r="T42" s="43" t="s">
        <v>4</v>
      </c>
      <c r="U42" s="43" t="s">
        <v>5</v>
      </c>
      <c r="V42" s="43" t="s">
        <v>6</v>
      </c>
      <c r="W42" s="43" t="s">
        <v>7</v>
      </c>
      <c r="X42" s="43" t="s">
        <v>8</v>
      </c>
      <c r="Y42" s="43" t="s">
        <v>9</v>
      </c>
      <c r="Z42" s="43" t="s">
        <v>10</v>
      </c>
      <c r="AA42" s="43" t="s">
        <v>11</v>
      </c>
      <c r="AB42" s="43" t="s">
        <v>12</v>
      </c>
      <c r="AC42" s="43" t="s">
        <v>13</v>
      </c>
      <c r="AD42" s="44" t="s">
        <v>14</v>
      </c>
    </row>
    <row r="43" spans="2:30" ht="27" customHeight="1" thickBot="1" x14ac:dyDescent="0.5">
      <c r="B43" s="45" t="s">
        <v>155</v>
      </c>
      <c r="C43" s="55">
        <f>+S43</f>
        <v>0</v>
      </c>
      <c r="D43" s="46">
        <f t="shared" ref="D43:M43" si="36">+T43</f>
        <v>0</v>
      </c>
      <c r="E43" s="46">
        <f t="shared" si="36"/>
        <v>0</v>
      </c>
      <c r="F43" s="46">
        <f t="shared" si="36"/>
        <v>0</v>
      </c>
      <c r="G43" s="46">
        <f t="shared" si="36"/>
        <v>0</v>
      </c>
      <c r="H43" s="46">
        <f t="shared" si="36"/>
        <v>2000</v>
      </c>
      <c r="I43" s="46">
        <f t="shared" si="36"/>
        <v>2000</v>
      </c>
      <c r="J43" s="46">
        <f t="shared" si="36"/>
        <v>2000</v>
      </c>
      <c r="K43" s="46">
        <f t="shared" si="36"/>
        <v>2000</v>
      </c>
      <c r="L43" s="46">
        <f t="shared" si="36"/>
        <v>2000</v>
      </c>
      <c r="M43" s="46">
        <f t="shared" si="36"/>
        <v>2000</v>
      </c>
      <c r="N43" s="47"/>
      <c r="O43" s="48">
        <f>SUM(C43:M43)</f>
        <v>12000</v>
      </c>
      <c r="S43" s="49">
        <f>IF(C41/2&gt;C42,C42,C41/2)</f>
        <v>0</v>
      </c>
      <c r="T43" s="49">
        <f t="shared" ref="T43" si="37">IF(D41/2&gt;D42,D42,D41/2)</f>
        <v>0</v>
      </c>
      <c r="U43" s="49">
        <f t="shared" ref="U43" si="38">IF(E41/2&gt;E42,E42,E41/2)</f>
        <v>0</v>
      </c>
      <c r="V43" s="49">
        <f t="shared" ref="V43" si="39">IF(F41/2&gt;F42,F42,F41/2)</f>
        <v>0</v>
      </c>
      <c r="W43" s="49">
        <f t="shared" ref="W43" si="40">IF(G41/2&gt;G42,G42,G41/2)</f>
        <v>0</v>
      </c>
      <c r="X43" s="49">
        <f t="shared" ref="X43" si="41">IF(H41/2&gt;H42,H42,H41/2)</f>
        <v>2000</v>
      </c>
      <c r="Y43" s="49">
        <f t="shared" ref="Y43" si="42">IF(I41/2&gt;I42,I42,I41/2)</f>
        <v>2000</v>
      </c>
      <c r="Z43" s="49">
        <f t="shared" ref="Z43" si="43">IF(J41/2&gt;J42,J42,J41/2)</f>
        <v>2000</v>
      </c>
      <c r="AA43" s="49">
        <f t="shared" ref="AA43" si="44">IF(K41/2&gt;K42,K42,K41/2)</f>
        <v>2000</v>
      </c>
      <c r="AB43" s="49">
        <f t="shared" ref="AB43" si="45">IF(L41/2&gt;L42,L42,L41/2)</f>
        <v>2000</v>
      </c>
      <c r="AC43" s="49">
        <f t="shared" ref="AC43" si="46">IF(M41/2&gt;M42,M42,M41/2)</f>
        <v>2000</v>
      </c>
      <c r="AD43" s="49"/>
    </row>
    <row r="44" spans="2:30" ht="35.1" customHeight="1" thickBot="1" x14ac:dyDescent="0.5">
      <c r="B44" s="26"/>
      <c r="C44" s="21" t="str">
        <f>IF(C$9="","入力不可","")</f>
        <v>入力不可</v>
      </c>
      <c r="D44" s="22" t="str">
        <f t="shared" ref="D44:N44" si="47">IF(D$9="","入力不可","")</f>
        <v>入力不可</v>
      </c>
      <c r="E44" s="22" t="str">
        <f t="shared" si="47"/>
        <v>入力不可</v>
      </c>
      <c r="F44" s="22" t="str">
        <f t="shared" si="47"/>
        <v>入力不可</v>
      </c>
      <c r="G44" s="22" t="str">
        <f t="shared" si="47"/>
        <v>入力不可</v>
      </c>
      <c r="H44" s="22" t="str">
        <f t="shared" si="47"/>
        <v/>
      </c>
      <c r="I44" s="22" t="str">
        <f t="shared" si="47"/>
        <v/>
      </c>
      <c r="J44" s="22" t="str">
        <f t="shared" si="47"/>
        <v/>
      </c>
      <c r="K44" s="22" t="str">
        <f t="shared" si="47"/>
        <v/>
      </c>
      <c r="L44" s="22" t="str">
        <f t="shared" si="47"/>
        <v/>
      </c>
      <c r="M44" s="22" t="str">
        <f t="shared" si="47"/>
        <v/>
      </c>
      <c r="N44" s="22" t="str">
        <f t="shared" si="47"/>
        <v/>
      </c>
      <c r="O44" s="26"/>
    </row>
    <row r="45" spans="2:30" ht="31.05" customHeight="1" thickBot="1" x14ac:dyDescent="0.5">
      <c r="B45" s="56" t="s">
        <v>94</v>
      </c>
      <c r="C45" s="57" t="s">
        <v>2</v>
      </c>
      <c r="D45" s="58" t="s">
        <v>4</v>
      </c>
      <c r="E45" s="58" t="s">
        <v>5</v>
      </c>
      <c r="F45" s="58" t="s">
        <v>6</v>
      </c>
      <c r="G45" s="58" t="s">
        <v>7</v>
      </c>
      <c r="H45" s="58" t="s">
        <v>8</v>
      </c>
      <c r="I45" s="58" t="s">
        <v>9</v>
      </c>
      <c r="J45" s="58" t="s">
        <v>10</v>
      </c>
      <c r="K45" s="58" t="s">
        <v>11</v>
      </c>
      <c r="L45" s="58" t="s">
        <v>12</v>
      </c>
      <c r="M45" s="58" t="s">
        <v>13</v>
      </c>
      <c r="N45" s="59"/>
      <c r="O45" s="58" t="s">
        <v>15</v>
      </c>
    </row>
    <row r="46" spans="2:30" ht="31.05" customHeight="1" thickBot="1" x14ac:dyDescent="0.5">
      <c r="B46" s="60" t="s">
        <v>152</v>
      </c>
      <c r="C46" s="61">
        <f t="shared" ref="C46:M46" si="48">+C41+C34+C27+C20</f>
        <v>0</v>
      </c>
      <c r="D46" s="61">
        <f t="shared" si="48"/>
        <v>0</v>
      </c>
      <c r="E46" s="61">
        <f t="shared" si="48"/>
        <v>0</v>
      </c>
      <c r="F46" s="61">
        <f t="shared" si="48"/>
        <v>0</v>
      </c>
      <c r="G46" s="61">
        <f t="shared" si="48"/>
        <v>0</v>
      </c>
      <c r="H46" s="61">
        <f t="shared" si="48"/>
        <v>41500</v>
      </c>
      <c r="I46" s="61">
        <f t="shared" si="48"/>
        <v>48500</v>
      </c>
      <c r="J46" s="61">
        <f t="shared" si="48"/>
        <v>48500</v>
      </c>
      <c r="K46" s="61">
        <f t="shared" si="48"/>
        <v>41500</v>
      </c>
      <c r="L46" s="61">
        <f t="shared" si="48"/>
        <v>47500</v>
      </c>
      <c r="M46" s="61">
        <f t="shared" si="48"/>
        <v>43500</v>
      </c>
      <c r="N46" s="34"/>
      <c r="O46" s="62">
        <f>SUM(C46:M46)</f>
        <v>271000</v>
      </c>
    </row>
    <row r="47" spans="2:30" ht="30.6" customHeight="1" thickBot="1" x14ac:dyDescent="0.5">
      <c r="B47" s="63" t="s">
        <v>157</v>
      </c>
      <c r="C47" s="52">
        <f t="shared" ref="C47:M47" si="49">+C43+C36+C29+C22</f>
        <v>0</v>
      </c>
      <c r="D47" s="54">
        <f t="shared" si="49"/>
        <v>0</v>
      </c>
      <c r="E47" s="54">
        <f t="shared" si="49"/>
        <v>0</v>
      </c>
      <c r="F47" s="54">
        <f t="shared" si="49"/>
        <v>0</v>
      </c>
      <c r="G47" s="54">
        <f t="shared" si="49"/>
        <v>0</v>
      </c>
      <c r="H47" s="61">
        <f t="shared" si="49"/>
        <v>20750</v>
      </c>
      <c r="I47" s="61">
        <f t="shared" si="49"/>
        <v>24250</v>
      </c>
      <c r="J47" s="61">
        <f t="shared" si="49"/>
        <v>24250</v>
      </c>
      <c r="K47" s="61">
        <f t="shared" si="49"/>
        <v>20750</v>
      </c>
      <c r="L47" s="61">
        <f t="shared" si="49"/>
        <v>23750</v>
      </c>
      <c r="M47" s="61">
        <f t="shared" si="49"/>
        <v>21750</v>
      </c>
      <c r="N47" s="64"/>
      <c r="O47" s="25">
        <f>SUM(C47:M47)</f>
        <v>135500</v>
      </c>
      <c r="P47" s="153" t="s">
        <v>82</v>
      </c>
    </row>
    <row r="48" spans="2:30" ht="18" customHeight="1" thickBot="1" x14ac:dyDescent="0.5">
      <c r="B48" s="53"/>
      <c r="C48" s="3"/>
      <c r="D48" s="3"/>
      <c r="E48" s="3"/>
      <c r="F48" s="3"/>
      <c r="G48" s="3"/>
      <c r="H48" s="3"/>
      <c r="I48" s="3"/>
      <c r="J48" s="3"/>
      <c r="K48" s="3"/>
      <c r="L48" s="3"/>
      <c r="M48" s="3"/>
      <c r="N48" s="3"/>
      <c r="O48" s="3"/>
    </row>
    <row r="49" spans="2:32" ht="30.6" customHeight="1" x14ac:dyDescent="0.45">
      <c r="B49" s="65" t="s">
        <v>158</v>
      </c>
      <c r="C49" s="66"/>
      <c r="D49" s="66"/>
      <c r="E49" s="66"/>
      <c r="F49" s="66"/>
      <c r="G49" s="66"/>
      <c r="H49" s="2" t="s">
        <v>26</v>
      </c>
      <c r="I49" s="3"/>
      <c r="J49" s="3"/>
      <c r="K49" s="3"/>
      <c r="L49" s="364" t="s">
        <v>34</v>
      </c>
      <c r="M49" s="365"/>
      <c r="N49" s="365"/>
      <c r="O49" s="97">
        <v>10000</v>
      </c>
      <c r="P49" s="154"/>
      <c r="S49" s="67"/>
    </row>
    <row r="50" spans="2:32" ht="30.6" customHeight="1" thickBot="1" x14ac:dyDescent="0.5">
      <c r="B50" s="155" t="s">
        <v>85</v>
      </c>
      <c r="C50" s="568" t="s">
        <v>92</v>
      </c>
      <c r="D50" s="568"/>
      <c r="E50" s="568"/>
      <c r="F50" s="569">
        <f>ROUNDDOWN(+O47+O50,-3)</f>
        <v>140000</v>
      </c>
      <c r="G50" s="570"/>
      <c r="H50" s="570"/>
      <c r="I50" s="153" t="s">
        <v>84</v>
      </c>
      <c r="J50" s="3"/>
      <c r="K50" s="3"/>
      <c r="L50" s="371" t="s">
        <v>153</v>
      </c>
      <c r="M50" s="372"/>
      <c r="N50" s="372"/>
      <c r="O50" s="19">
        <f>+S50</f>
        <v>5000</v>
      </c>
      <c r="P50" s="153" t="s">
        <v>83</v>
      </c>
      <c r="S50">
        <f>IF(O49/2&lt;5000,O49/2,5000)</f>
        <v>5000</v>
      </c>
    </row>
    <row r="51" spans="2:32" ht="30.6" customHeight="1" x14ac:dyDescent="0.45">
      <c r="B51" s="155" t="s">
        <v>91</v>
      </c>
      <c r="C51" s="568" t="s">
        <v>93</v>
      </c>
      <c r="D51" s="568"/>
      <c r="E51" s="568"/>
      <c r="F51" s="569">
        <f>'(別紙1－2)消耗品費'!K44</f>
        <v>100000</v>
      </c>
      <c r="G51" s="570"/>
      <c r="H51" s="570"/>
      <c r="I51" s="356"/>
      <c r="J51" s="356"/>
      <c r="K51" s="356"/>
      <c r="L51" s="357" t="s">
        <v>232</v>
      </c>
      <c r="M51" s="357"/>
      <c r="N51" s="357"/>
      <c r="O51" s="357"/>
    </row>
    <row r="52" spans="2:32" ht="31.8" customHeight="1" x14ac:dyDescent="0.45">
      <c r="B52" s="155" t="s">
        <v>160</v>
      </c>
      <c r="C52" s="568" t="s">
        <v>172</v>
      </c>
      <c r="D52" s="568"/>
      <c r="E52" s="568"/>
      <c r="F52" s="571">
        <f>F50+F51</f>
        <v>240000</v>
      </c>
      <c r="G52" s="571"/>
      <c r="H52" s="571"/>
      <c r="J52" s="68" t="s">
        <v>162</v>
      </c>
      <c r="L52" s="358"/>
      <c r="M52" s="358"/>
      <c r="N52" s="358"/>
      <c r="O52" s="358"/>
      <c r="P52" s="69"/>
      <c r="R52" s="148">
        <f>O47+O50</f>
        <v>140500</v>
      </c>
      <c r="S52" s="151">
        <f>IF(R52&gt;O13,O13,R52)</f>
        <v>140500</v>
      </c>
      <c r="AF52" s="148">
        <f>+F52</f>
        <v>240000</v>
      </c>
    </row>
    <row r="53" spans="2:32" ht="31.8" customHeight="1" x14ac:dyDescent="0.45">
      <c r="B53" s="155" t="s">
        <v>161</v>
      </c>
      <c r="C53" s="568" t="s">
        <v>159</v>
      </c>
      <c r="D53" s="568"/>
      <c r="E53" s="568"/>
      <c r="F53" s="581">
        <f>申請書!I32</f>
        <v>249000</v>
      </c>
      <c r="G53" s="581"/>
      <c r="H53" s="581"/>
      <c r="K53" s="156"/>
      <c r="R53" s="148"/>
      <c r="S53" s="151"/>
    </row>
    <row r="54" spans="2:32" ht="31.8" customHeight="1" x14ac:dyDescent="0.45">
      <c r="B54" s="155"/>
      <c r="C54" s="583" t="s">
        <v>194</v>
      </c>
      <c r="D54" s="583"/>
      <c r="E54" s="583"/>
      <c r="F54" s="582">
        <f>IF(T54&gt;F50,T54-F50,"")</f>
        <v>9000</v>
      </c>
      <c r="G54" s="582"/>
      <c r="H54" s="582"/>
      <c r="K54" s="156"/>
      <c r="R54" s="148">
        <f>+中間報告書!I28</f>
        <v>249000</v>
      </c>
      <c r="S54" s="157">
        <f>+中間報告書!I29</f>
        <v>100000</v>
      </c>
      <c r="T54" s="148">
        <f>+R54-S54</f>
        <v>149000</v>
      </c>
    </row>
    <row r="55" spans="2:32" ht="33" customHeight="1" x14ac:dyDescent="0.45">
      <c r="B55" s="155"/>
      <c r="C55" s="575" t="s">
        <v>198</v>
      </c>
      <c r="D55" s="575"/>
      <c r="E55" s="575"/>
      <c r="F55" s="582" t="str">
        <f>IF(S54&gt;F51,S54-F51,"")</f>
        <v/>
      </c>
      <c r="G55" s="582"/>
      <c r="H55" s="582"/>
      <c r="K55" s="156"/>
      <c r="R55" s="148"/>
      <c r="S55" s="157"/>
    </row>
    <row r="56" spans="2:32" ht="32.4" customHeight="1" x14ac:dyDescent="0.45">
      <c r="B56" s="158" t="s">
        <v>195</v>
      </c>
      <c r="C56" s="575" t="s">
        <v>196</v>
      </c>
      <c r="D56" s="575"/>
      <c r="E56" s="575"/>
      <c r="F56" s="576">
        <f>SUM(F54:F55)</f>
        <v>9000</v>
      </c>
      <c r="G56" s="577"/>
      <c r="H56" s="578"/>
      <c r="I56" s="579" t="s">
        <v>200</v>
      </c>
      <c r="J56" s="580"/>
      <c r="K56" s="580"/>
      <c r="L56" s="580"/>
      <c r="M56" s="580"/>
      <c r="N56" s="580"/>
      <c r="O56" s="580"/>
      <c r="P56" s="580"/>
    </row>
    <row r="57" spans="2:32" ht="26.4" x14ac:dyDescent="0.45">
      <c r="H57" s="148">
        <f>+F56</f>
        <v>9000</v>
      </c>
      <c r="M57" s="585"/>
      <c r="N57" s="585"/>
      <c r="O57" s="585"/>
      <c r="P57" s="68"/>
    </row>
    <row r="58" spans="2:32" x14ac:dyDescent="0.45">
      <c r="M58" s="159"/>
      <c r="N58" s="159"/>
      <c r="O58" s="159"/>
      <c r="P58" s="144"/>
    </row>
  </sheetData>
  <sheetProtection sheet="1" objects="1" scenarios="1"/>
  <mergeCells count="58">
    <mergeCell ref="AL11:AU12"/>
    <mergeCell ref="G31:H31"/>
    <mergeCell ref="I31:J31"/>
    <mergeCell ref="K31:L31"/>
    <mergeCell ref="P10:P11"/>
    <mergeCell ref="P25:P26"/>
    <mergeCell ref="K17:L17"/>
    <mergeCell ref="M17:N17"/>
    <mergeCell ref="P27:P28"/>
    <mergeCell ref="P32:P33"/>
    <mergeCell ref="P34:P35"/>
    <mergeCell ref="P39:P40"/>
    <mergeCell ref="P41:P42"/>
    <mergeCell ref="M57:O57"/>
    <mergeCell ref="C53:E53"/>
    <mergeCell ref="F53:H53"/>
    <mergeCell ref="C55:E55"/>
    <mergeCell ref="F55:H55"/>
    <mergeCell ref="C54:E54"/>
    <mergeCell ref="F54:H54"/>
    <mergeCell ref="C56:E56"/>
    <mergeCell ref="F56:H56"/>
    <mergeCell ref="I56:P56"/>
    <mergeCell ref="M2:N2"/>
    <mergeCell ref="B2:L2"/>
    <mergeCell ref="C38:E38"/>
    <mergeCell ref="G38:H38"/>
    <mergeCell ref="I38:J38"/>
    <mergeCell ref="K38:L38"/>
    <mergeCell ref="M38:N38"/>
    <mergeCell ref="C24:E24"/>
    <mergeCell ref="G24:H24"/>
    <mergeCell ref="I24:J24"/>
    <mergeCell ref="K24:L24"/>
    <mergeCell ref="M24:N24"/>
    <mergeCell ref="M15:N15"/>
    <mergeCell ref="C17:E17"/>
    <mergeCell ref="G17:H17"/>
    <mergeCell ref="I17:J17"/>
    <mergeCell ref="B4:C4"/>
    <mergeCell ref="D4:N4"/>
    <mergeCell ref="B6:C6"/>
    <mergeCell ref="D6:N6"/>
    <mergeCell ref="M13:N13"/>
    <mergeCell ref="B5:C5"/>
    <mergeCell ref="D5:N5"/>
    <mergeCell ref="C31:E31"/>
    <mergeCell ref="C50:E50"/>
    <mergeCell ref="L51:O52"/>
    <mergeCell ref="C51:E51"/>
    <mergeCell ref="F50:H50"/>
    <mergeCell ref="F51:H51"/>
    <mergeCell ref="C52:E52"/>
    <mergeCell ref="F52:H52"/>
    <mergeCell ref="I51:K51"/>
    <mergeCell ref="L50:N50"/>
    <mergeCell ref="L49:N49"/>
    <mergeCell ref="M31:N31"/>
  </mergeCells>
  <phoneticPr fontId="1"/>
  <conditionalFormatting sqref="C11:N11">
    <cfRule type="expression" dxfId="14" priority="8">
      <formula>(C$9="")</formula>
    </cfRule>
  </conditionalFormatting>
  <conditionalFormatting sqref="C12:N12">
    <cfRule type="expression" dxfId="13" priority="2">
      <formula>(C$9="")</formula>
    </cfRule>
  </conditionalFormatting>
  <conditionalFormatting sqref="C19:N20">
    <cfRule type="expression" dxfId="12" priority="1">
      <formula>(C$9="")</formula>
    </cfRule>
  </conditionalFormatting>
  <conditionalFormatting sqref="C23:N23">
    <cfRule type="expression" dxfId="11" priority="26">
      <formula>(C$9="")</formula>
    </cfRule>
  </conditionalFormatting>
  <conditionalFormatting sqref="C26:N27">
    <cfRule type="expression" dxfId="10" priority="6">
      <formula>(C$9="")</formula>
    </cfRule>
  </conditionalFormatting>
  <conditionalFormatting sqref="C30:N30">
    <cfRule type="expression" dxfId="9" priority="22">
      <formula>(C$9="")</formula>
    </cfRule>
  </conditionalFormatting>
  <conditionalFormatting sqref="C33:N34">
    <cfRule type="expression" dxfId="8" priority="5">
      <formula>(C$9="")</formula>
    </cfRule>
  </conditionalFormatting>
  <conditionalFormatting sqref="C37:N37">
    <cfRule type="expression" dxfId="7" priority="15">
      <formula>(C$9="")</formula>
    </cfRule>
  </conditionalFormatting>
  <conditionalFormatting sqref="C40:N41">
    <cfRule type="expression" dxfId="6" priority="3">
      <formula>(C$9="")</formula>
    </cfRule>
  </conditionalFormatting>
  <conditionalFormatting sqref="C44:N44">
    <cfRule type="expression" dxfId="5" priority="14">
      <formula>(C$9="")</formula>
    </cfRule>
  </conditionalFormatting>
  <dataValidations count="2">
    <dataValidation type="list" allowBlank="1" showInputMessage="1" showErrorMessage="1" sqref="O2" xr:uid="{00000000-0002-0000-0100-000000000000}">
      <formula1>$C$10:$N$10</formula1>
    </dataValidation>
    <dataValidation type="list" allowBlank="1" showInputMessage="1" showErrorMessage="1" sqref="I24:J24 I17 I31:J31 I38:J38" xr:uid="{00000000-0002-0000-0100-000001000000}">
      <formula1>$V$12:$V$16</formula1>
    </dataValidation>
  </dataValidations>
  <printOptions horizontalCentered="1" verticalCentered="1"/>
  <pageMargins left="3.937007874015748E-2" right="0.23622047244094491" top="0.31496062992125984" bottom="0.27559055118110237" header="0.19685039370078741" footer="0.15748031496062992"/>
  <pageSetup paperSize="9" scale="4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R46"/>
  <sheetViews>
    <sheetView view="pageBreakPreview" zoomScale="60" zoomScaleNormal="70" workbookViewId="0">
      <selection activeCell="X32" sqref="X32"/>
    </sheetView>
  </sheetViews>
  <sheetFormatPr defaultRowHeight="18" x14ac:dyDescent="0.45"/>
  <cols>
    <col min="7" max="7" width="33" customWidth="1"/>
    <col min="8" max="8" width="18.5" customWidth="1"/>
    <col min="9" max="10" width="8.69921875" customWidth="1"/>
    <col min="11" max="11" width="21.296875" customWidth="1"/>
    <col min="13" max="16" width="0" hidden="1" customWidth="1"/>
  </cols>
  <sheetData>
    <row r="1" spans="1:18" ht="18.600000000000001" thickBot="1" x14ac:dyDescent="0.5"/>
    <row r="2" spans="1:18" ht="29.4" thickBot="1" x14ac:dyDescent="0.5">
      <c r="A2" s="391" t="s">
        <v>145</v>
      </c>
      <c r="B2" s="391"/>
      <c r="C2" s="391"/>
      <c r="D2" s="391"/>
      <c r="E2" s="391"/>
      <c r="F2" s="391"/>
      <c r="G2" s="391"/>
      <c r="H2" s="392"/>
      <c r="I2" s="393" t="s">
        <v>31</v>
      </c>
      <c r="J2" s="394"/>
      <c r="K2" s="160" t="str">
        <f>'(別紙1－1)年間活動実績報告_謝金・研修受講料'!O2</f>
        <v>9月</v>
      </c>
    </row>
    <row r="3" spans="1:18" ht="27" thickBot="1" x14ac:dyDescent="0.5">
      <c r="A3" s="1" t="s">
        <v>33</v>
      </c>
    </row>
    <row r="4" spans="1:18" ht="46.5" customHeight="1" thickBot="1" x14ac:dyDescent="0.5">
      <c r="A4" s="395" t="s">
        <v>0</v>
      </c>
      <c r="B4" s="396"/>
      <c r="C4" s="594" t="str">
        <f>IF(TRIM(SUBSTITUTE(中間報告書!R8,"　",""))="","中間報告書のシートに団体名を入力してください",中間報告書!R8)</f>
        <v>新潟クラブ</v>
      </c>
      <c r="D4" s="595"/>
      <c r="E4" s="595"/>
      <c r="F4" s="595"/>
      <c r="G4" s="595"/>
      <c r="H4" s="595"/>
      <c r="I4" s="595"/>
      <c r="J4" s="596"/>
    </row>
    <row r="5" spans="1:18" ht="7.05" customHeight="1" x14ac:dyDescent="0.45"/>
    <row r="6" spans="1:18" ht="26.4" x14ac:dyDescent="0.45">
      <c r="A6" s="146" t="s">
        <v>179</v>
      </c>
    </row>
    <row r="7" spans="1:18" ht="26.4" x14ac:dyDescent="0.45">
      <c r="A7" s="146" t="s">
        <v>88</v>
      </c>
      <c r="R7" s="153"/>
    </row>
    <row r="8" spans="1:18" ht="23.55" customHeight="1" x14ac:dyDescent="0.45">
      <c r="A8" s="161" t="s">
        <v>202</v>
      </c>
      <c r="B8" s="162"/>
      <c r="C8" s="162"/>
      <c r="D8" s="162"/>
      <c r="E8" s="162"/>
      <c r="F8" s="162"/>
      <c r="G8" s="162"/>
      <c r="H8" s="162"/>
      <c r="I8" s="163"/>
      <c r="J8" s="164"/>
      <c r="K8" s="165" t="s">
        <v>100</v>
      </c>
    </row>
    <row r="9" spans="1:18" ht="23.55" customHeight="1" x14ac:dyDescent="0.45">
      <c r="H9" s="597" t="s">
        <v>177</v>
      </c>
      <c r="I9" s="597"/>
      <c r="J9" s="597"/>
      <c r="K9" s="597"/>
    </row>
    <row r="10" spans="1:18" s="167" customFormat="1" ht="48" customHeight="1" x14ac:dyDescent="0.45">
      <c r="A10" s="166" t="s">
        <v>89</v>
      </c>
      <c r="B10" s="166" t="s">
        <v>90</v>
      </c>
      <c r="C10" s="420" t="s">
        <v>87</v>
      </c>
      <c r="D10" s="420"/>
      <c r="E10" s="420"/>
      <c r="F10" s="420"/>
      <c r="G10" s="420"/>
      <c r="H10" s="423" t="s">
        <v>165</v>
      </c>
      <c r="I10" s="424"/>
      <c r="J10" s="425" t="s">
        <v>172</v>
      </c>
      <c r="K10" s="425"/>
    </row>
    <row r="11" spans="1:18" ht="30" customHeight="1" x14ac:dyDescent="0.45">
      <c r="A11" s="166">
        <v>1</v>
      </c>
      <c r="B11" s="168" t="s">
        <v>323</v>
      </c>
      <c r="C11" s="588" t="s">
        <v>214</v>
      </c>
      <c r="D11" s="588"/>
      <c r="E11" s="588"/>
      <c r="F11" s="588"/>
      <c r="G11" s="588"/>
      <c r="H11" s="592">
        <v>156000</v>
      </c>
      <c r="I11" s="593"/>
      <c r="J11" s="590">
        <f>IFERROR(IF(TRIM(SUBSTITUTE(H11,"　",""))="","",ROUNDDOWN(H11/2,0)),"")</f>
        <v>78000</v>
      </c>
      <c r="K11" s="591"/>
    </row>
    <row r="12" spans="1:18" ht="30" customHeight="1" x14ac:dyDescent="0.45">
      <c r="A12" s="166">
        <v>2</v>
      </c>
      <c r="B12" s="168" t="s">
        <v>323</v>
      </c>
      <c r="C12" s="588" t="s">
        <v>184</v>
      </c>
      <c r="D12" s="588"/>
      <c r="E12" s="588"/>
      <c r="F12" s="588"/>
      <c r="G12" s="588"/>
      <c r="H12" s="592">
        <v>59000</v>
      </c>
      <c r="I12" s="593"/>
      <c r="J12" s="590">
        <f t="shared" ref="J12:J40" si="0">IFERROR(IF(TRIM(SUBSTITUTE(H12,"　",""))="","",ROUNDDOWN(H12/2,0)),"")</f>
        <v>29500</v>
      </c>
      <c r="K12" s="591"/>
    </row>
    <row r="13" spans="1:18" ht="30" customHeight="1" x14ac:dyDescent="0.45">
      <c r="A13" s="166">
        <v>3</v>
      </c>
      <c r="B13" s="168"/>
      <c r="C13" s="588"/>
      <c r="D13" s="588"/>
      <c r="E13" s="588"/>
      <c r="F13" s="588"/>
      <c r="G13" s="588"/>
      <c r="H13" s="592"/>
      <c r="I13" s="593"/>
      <c r="J13" s="590" t="str">
        <f t="shared" si="0"/>
        <v/>
      </c>
      <c r="K13" s="591"/>
    </row>
    <row r="14" spans="1:18" ht="30" customHeight="1" x14ac:dyDescent="0.45">
      <c r="A14" s="166">
        <v>4</v>
      </c>
      <c r="B14" s="168"/>
      <c r="C14" s="588"/>
      <c r="D14" s="588"/>
      <c r="E14" s="588"/>
      <c r="F14" s="588"/>
      <c r="G14" s="588"/>
      <c r="H14" s="589"/>
      <c r="I14" s="589"/>
      <c r="J14" s="590" t="str">
        <f t="shared" si="0"/>
        <v/>
      </c>
      <c r="K14" s="591"/>
    </row>
    <row r="15" spans="1:18" ht="30" customHeight="1" x14ac:dyDescent="0.45">
      <c r="A15" s="166">
        <v>5</v>
      </c>
      <c r="B15" s="168"/>
      <c r="C15" s="588"/>
      <c r="D15" s="588"/>
      <c r="E15" s="588"/>
      <c r="F15" s="588"/>
      <c r="G15" s="588"/>
      <c r="H15" s="589"/>
      <c r="I15" s="589"/>
      <c r="J15" s="590" t="str">
        <f t="shared" si="0"/>
        <v/>
      </c>
      <c r="K15" s="591"/>
    </row>
    <row r="16" spans="1:18" ht="30" customHeight="1" x14ac:dyDescent="0.45">
      <c r="A16" s="166">
        <v>6</v>
      </c>
      <c r="B16" s="168"/>
      <c r="C16" s="588"/>
      <c r="D16" s="588"/>
      <c r="E16" s="588"/>
      <c r="F16" s="588"/>
      <c r="G16" s="588"/>
      <c r="H16" s="589"/>
      <c r="I16" s="589"/>
      <c r="J16" s="590" t="str">
        <f t="shared" si="0"/>
        <v/>
      </c>
      <c r="K16" s="591"/>
    </row>
    <row r="17" spans="1:11" ht="30" customHeight="1" x14ac:dyDescent="0.45">
      <c r="A17" s="166">
        <v>7</v>
      </c>
      <c r="B17" s="168"/>
      <c r="C17" s="588"/>
      <c r="D17" s="588"/>
      <c r="E17" s="588"/>
      <c r="F17" s="588"/>
      <c r="G17" s="588"/>
      <c r="H17" s="589"/>
      <c r="I17" s="589"/>
      <c r="J17" s="590" t="str">
        <f t="shared" si="0"/>
        <v/>
      </c>
      <c r="K17" s="591"/>
    </row>
    <row r="18" spans="1:11" ht="30" customHeight="1" x14ac:dyDescent="0.45">
      <c r="A18" s="166">
        <v>8</v>
      </c>
      <c r="B18" s="168"/>
      <c r="C18" s="588"/>
      <c r="D18" s="588"/>
      <c r="E18" s="588"/>
      <c r="F18" s="588"/>
      <c r="G18" s="588"/>
      <c r="H18" s="589"/>
      <c r="I18" s="589"/>
      <c r="J18" s="590" t="str">
        <f t="shared" si="0"/>
        <v/>
      </c>
      <c r="K18" s="591"/>
    </row>
    <row r="19" spans="1:11" ht="30" customHeight="1" x14ac:dyDescent="0.45">
      <c r="A19" s="166">
        <v>9</v>
      </c>
      <c r="B19" s="168"/>
      <c r="C19" s="588"/>
      <c r="D19" s="588"/>
      <c r="E19" s="588"/>
      <c r="F19" s="588"/>
      <c r="G19" s="588"/>
      <c r="H19" s="589"/>
      <c r="I19" s="589"/>
      <c r="J19" s="590" t="str">
        <f t="shared" si="0"/>
        <v/>
      </c>
      <c r="K19" s="591"/>
    </row>
    <row r="20" spans="1:11" ht="30" customHeight="1" x14ac:dyDescent="0.45">
      <c r="A20" s="166">
        <v>10</v>
      </c>
      <c r="B20" s="168"/>
      <c r="C20" s="588"/>
      <c r="D20" s="588"/>
      <c r="E20" s="588"/>
      <c r="F20" s="588"/>
      <c r="G20" s="588"/>
      <c r="H20" s="589"/>
      <c r="I20" s="589"/>
      <c r="J20" s="590" t="str">
        <f t="shared" si="0"/>
        <v/>
      </c>
      <c r="K20" s="591"/>
    </row>
    <row r="21" spans="1:11" ht="30" customHeight="1" x14ac:dyDescent="0.45">
      <c r="A21" s="166">
        <v>11</v>
      </c>
      <c r="B21" s="168"/>
      <c r="C21" s="588"/>
      <c r="D21" s="588"/>
      <c r="E21" s="588"/>
      <c r="F21" s="588"/>
      <c r="G21" s="588"/>
      <c r="H21" s="589"/>
      <c r="I21" s="589"/>
      <c r="J21" s="590" t="str">
        <f t="shared" si="0"/>
        <v/>
      </c>
      <c r="K21" s="591"/>
    </row>
    <row r="22" spans="1:11" ht="30" customHeight="1" x14ac:dyDescent="0.45">
      <c r="A22" s="166">
        <v>12</v>
      </c>
      <c r="B22" s="168"/>
      <c r="C22" s="588"/>
      <c r="D22" s="588"/>
      <c r="E22" s="588"/>
      <c r="F22" s="588"/>
      <c r="G22" s="588"/>
      <c r="H22" s="589"/>
      <c r="I22" s="589"/>
      <c r="J22" s="590" t="str">
        <f t="shared" si="0"/>
        <v/>
      </c>
      <c r="K22" s="591"/>
    </row>
    <row r="23" spans="1:11" ht="30" customHeight="1" x14ac:dyDescent="0.45">
      <c r="A23" s="166">
        <v>13</v>
      </c>
      <c r="B23" s="168"/>
      <c r="C23" s="588"/>
      <c r="D23" s="588"/>
      <c r="E23" s="588"/>
      <c r="F23" s="588"/>
      <c r="G23" s="588"/>
      <c r="H23" s="589"/>
      <c r="I23" s="589"/>
      <c r="J23" s="590" t="str">
        <f t="shared" si="0"/>
        <v/>
      </c>
      <c r="K23" s="591"/>
    </row>
    <row r="24" spans="1:11" ht="30" customHeight="1" x14ac:dyDescent="0.45">
      <c r="A24" s="166">
        <v>14</v>
      </c>
      <c r="B24" s="168"/>
      <c r="C24" s="588"/>
      <c r="D24" s="588"/>
      <c r="E24" s="588"/>
      <c r="F24" s="588"/>
      <c r="G24" s="588"/>
      <c r="H24" s="589"/>
      <c r="I24" s="589"/>
      <c r="J24" s="590" t="str">
        <f t="shared" si="0"/>
        <v/>
      </c>
      <c r="K24" s="591"/>
    </row>
    <row r="25" spans="1:11" ht="30" customHeight="1" x14ac:dyDescent="0.45">
      <c r="A25" s="166">
        <v>15</v>
      </c>
      <c r="B25" s="168"/>
      <c r="C25" s="588"/>
      <c r="D25" s="588"/>
      <c r="E25" s="588"/>
      <c r="F25" s="588"/>
      <c r="G25" s="588"/>
      <c r="H25" s="589"/>
      <c r="I25" s="589"/>
      <c r="J25" s="590" t="str">
        <f t="shared" si="0"/>
        <v/>
      </c>
      <c r="K25" s="591"/>
    </row>
    <row r="26" spans="1:11" ht="30" customHeight="1" x14ac:dyDescent="0.45">
      <c r="A26" s="166">
        <v>16</v>
      </c>
      <c r="B26" s="168"/>
      <c r="C26" s="588"/>
      <c r="D26" s="588"/>
      <c r="E26" s="588"/>
      <c r="F26" s="588"/>
      <c r="G26" s="588"/>
      <c r="H26" s="589"/>
      <c r="I26" s="589"/>
      <c r="J26" s="590" t="str">
        <f t="shared" si="0"/>
        <v/>
      </c>
      <c r="K26" s="591"/>
    </row>
    <row r="27" spans="1:11" ht="30" customHeight="1" x14ac:dyDescent="0.45">
      <c r="A27" s="166">
        <v>17</v>
      </c>
      <c r="B27" s="168"/>
      <c r="C27" s="588"/>
      <c r="D27" s="588"/>
      <c r="E27" s="588"/>
      <c r="F27" s="588"/>
      <c r="G27" s="588"/>
      <c r="H27" s="589"/>
      <c r="I27" s="589"/>
      <c r="J27" s="590" t="str">
        <f t="shared" si="0"/>
        <v/>
      </c>
      <c r="K27" s="591"/>
    </row>
    <row r="28" spans="1:11" ht="30" customHeight="1" x14ac:dyDescent="0.45">
      <c r="A28" s="166">
        <v>18</v>
      </c>
      <c r="B28" s="168"/>
      <c r="C28" s="588"/>
      <c r="D28" s="588"/>
      <c r="E28" s="588"/>
      <c r="F28" s="588"/>
      <c r="G28" s="588"/>
      <c r="H28" s="589"/>
      <c r="I28" s="589"/>
      <c r="J28" s="590" t="str">
        <f t="shared" si="0"/>
        <v/>
      </c>
      <c r="K28" s="591"/>
    </row>
    <row r="29" spans="1:11" ht="30" customHeight="1" x14ac:dyDescent="0.45">
      <c r="A29" s="166">
        <v>19</v>
      </c>
      <c r="B29" s="168"/>
      <c r="C29" s="588"/>
      <c r="D29" s="588"/>
      <c r="E29" s="588"/>
      <c r="F29" s="588"/>
      <c r="G29" s="588"/>
      <c r="H29" s="589"/>
      <c r="I29" s="589"/>
      <c r="J29" s="590" t="str">
        <f t="shared" si="0"/>
        <v/>
      </c>
      <c r="K29" s="591"/>
    </row>
    <row r="30" spans="1:11" ht="30" customHeight="1" x14ac:dyDescent="0.45">
      <c r="A30" s="166">
        <v>20</v>
      </c>
      <c r="B30" s="168"/>
      <c r="C30" s="588"/>
      <c r="D30" s="588"/>
      <c r="E30" s="588"/>
      <c r="F30" s="588"/>
      <c r="G30" s="588"/>
      <c r="H30" s="589"/>
      <c r="I30" s="589"/>
      <c r="J30" s="590" t="str">
        <f t="shared" si="0"/>
        <v/>
      </c>
      <c r="K30" s="591"/>
    </row>
    <row r="31" spans="1:11" ht="30" customHeight="1" x14ac:dyDescent="0.45">
      <c r="A31" s="166">
        <v>21</v>
      </c>
      <c r="B31" s="168"/>
      <c r="C31" s="588"/>
      <c r="D31" s="588"/>
      <c r="E31" s="588"/>
      <c r="F31" s="588"/>
      <c r="G31" s="588"/>
      <c r="H31" s="589"/>
      <c r="I31" s="589"/>
      <c r="J31" s="590" t="str">
        <f t="shared" si="0"/>
        <v/>
      </c>
      <c r="K31" s="591"/>
    </row>
    <row r="32" spans="1:11" ht="30" customHeight="1" x14ac:dyDescent="0.45">
      <c r="A32" s="166">
        <v>22</v>
      </c>
      <c r="B32" s="168"/>
      <c r="C32" s="588"/>
      <c r="D32" s="588"/>
      <c r="E32" s="588"/>
      <c r="F32" s="588"/>
      <c r="G32" s="588"/>
      <c r="H32" s="589"/>
      <c r="I32" s="589"/>
      <c r="J32" s="590" t="str">
        <f t="shared" si="0"/>
        <v/>
      </c>
      <c r="K32" s="591"/>
    </row>
    <row r="33" spans="1:14" ht="30" customHeight="1" x14ac:dyDescent="0.45">
      <c r="A33" s="166">
        <v>23</v>
      </c>
      <c r="B33" s="168"/>
      <c r="C33" s="588"/>
      <c r="D33" s="588"/>
      <c r="E33" s="588"/>
      <c r="F33" s="588"/>
      <c r="G33" s="588"/>
      <c r="H33" s="589"/>
      <c r="I33" s="589"/>
      <c r="J33" s="590" t="str">
        <f t="shared" si="0"/>
        <v/>
      </c>
      <c r="K33" s="591"/>
    </row>
    <row r="34" spans="1:14" ht="30" customHeight="1" x14ac:dyDescent="0.45">
      <c r="A34" s="166">
        <v>24</v>
      </c>
      <c r="B34" s="168"/>
      <c r="C34" s="588"/>
      <c r="D34" s="588"/>
      <c r="E34" s="588"/>
      <c r="F34" s="588"/>
      <c r="G34" s="588"/>
      <c r="H34" s="589"/>
      <c r="I34" s="589"/>
      <c r="J34" s="590" t="str">
        <f t="shared" si="0"/>
        <v/>
      </c>
      <c r="K34" s="591"/>
    </row>
    <row r="35" spans="1:14" ht="30" customHeight="1" x14ac:dyDescent="0.45">
      <c r="A35" s="166">
        <v>25</v>
      </c>
      <c r="B35" s="168"/>
      <c r="C35" s="588"/>
      <c r="D35" s="588"/>
      <c r="E35" s="588"/>
      <c r="F35" s="588"/>
      <c r="G35" s="588"/>
      <c r="H35" s="589"/>
      <c r="I35" s="589"/>
      <c r="J35" s="590" t="str">
        <f t="shared" si="0"/>
        <v/>
      </c>
      <c r="K35" s="591"/>
    </row>
    <row r="36" spans="1:14" ht="30" customHeight="1" x14ac:dyDescent="0.45">
      <c r="A36" s="166">
        <v>26</v>
      </c>
      <c r="B36" s="168"/>
      <c r="C36" s="588"/>
      <c r="D36" s="588"/>
      <c r="E36" s="588"/>
      <c r="F36" s="588"/>
      <c r="G36" s="588"/>
      <c r="H36" s="589"/>
      <c r="I36" s="589"/>
      <c r="J36" s="590" t="str">
        <f t="shared" si="0"/>
        <v/>
      </c>
      <c r="K36" s="591"/>
    </row>
    <row r="37" spans="1:14" ht="30" customHeight="1" x14ac:dyDescent="0.45">
      <c r="A37" s="166">
        <v>27</v>
      </c>
      <c r="B37" s="168"/>
      <c r="C37" s="588"/>
      <c r="D37" s="588"/>
      <c r="E37" s="588"/>
      <c r="F37" s="588"/>
      <c r="G37" s="588"/>
      <c r="H37" s="589"/>
      <c r="I37" s="589"/>
      <c r="J37" s="590" t="str">
        <f t="shared" si="0"/>
        <v/>
      </c>
      <c r="K37" s="591"/>
    </row>
    <row r="38" spans="1:14" ht="30" customHeight="1" x14ac:dyDescent="0.45">
      <c r="A38" s="166">
        <v>28</v>
      </c>
      <c r="B38" s="168"/>
      <c r="C38" s="588"/>
      <c r="D38" s="588"/>
      <c r="E38" s="588"/>
      <c r="F38" s="588"/>
      <c r="G38" s="588"/>
      <c r="H38" s="589"/>
      <c r="I38" s="589"/>
      <c r="J38" s="590" t="str">
        <f t="shared" si="0"/>
        <v/>
      </c>
      <c r="K38" s="591"/>
    </row>
    <row r="39" spans="1:14" ht="30" customHeight="1" x14ac:dyDescent="0.45">
      <c r="A39" s="166">
        <v>29</v>
      </c>
      <c r="B39" s="168"/>
      <c r="C39" s="588"/>
      <c r="D39" s="588"/>
      <c r="E39" s="588"/>
      <c r="F39" s="588"/>
      <c r="G39" s="588"/>
      <c r="H39" s="589"/>
      <c r="I39" s="589"/>
      <c r="J39" s="590" t="str">
        <f t="shared" si="0"/>
        <v/>
      </c>
      <c r="K39" s="591"/>
    </row>
    <row r="40" spans="1:14" ht="30" customHeight="1" thickBot="1" x14ac:dyDescent="0.5">
      <c r="A40" s="169">
        <v>30</v>
      </c>
      <c r="B40" s="170"/>
      <c r="C40" s="598"/>
      <c r="D40" s="598"/>
      <c r="E40" s="598"/>
      <c r="F40" s="598"/>
      <c r="G40" s="598"/>
      <c r="H40" s="589"/>
      <c r="I40" s="589"/>
      <c r="J40" s="590" t="str">
        <f t="shared" si="0"/>
        <v/>
      </c>
      <c r="K40" s="591"/>
    </row>
    <row r="41" spans="1:14" ht="30" customHeight="1" thickTop="1" x14ac:dyDescent="0.45">
      <c r="A41" s="171" t="s">
        <v>15</v>
      </c>
      <c r="B41" s="172"/>
      <c r="C41" s="404"/>
      <c r="D41" s="404"/>
      <c r="E41" s="404"/>
      <c r="F41" s="404"/>
      <c r="G41" s="404"/>
      <c r="H41" s="407">
        <f>SUM(H11:I40)</f>
        <v>215000</v>
      </c>
      <c r="I41" s="407"/>
      <c r="J41" s="407">
        <f>SUM(J11:K40)</f>
        <v>107500</v>
      </c>
      <c r="K41" s="407"/>
    </row>
    <row r="42" spans="1:14" ht="6.45" customHeight="1" x14ac:dyDescent="0.45"/>
    <row r="43" spans="1:14" ht="23.4" thickBot="1" x14ac:dyDescent="0.5">
      <c r="A43" s="173" t="s">
        <v>48</v>
      </c>
      <c r="I43" s="3"/>
      <c r="J43" s="3"/>
      <c r="K43" s="2" t="s">
        <v>26</v>
      </c>
    </row>
    <row r="44" spans="1:14" ht="29.4" thickBot="1" x14ac:dyDescent="0.5">
      <c r="A44" s="174" t="s">
        <v>178</v>
      </c>
      <c r="H44" s="408" t="s">
        <v>172</v>
      </c>
      <c r="I44" s="409"/>
      <c r="J44" s="410"/>
      <c r="K44" s="4">
        <f>MIN(ROUNDDOWN(N44,-3),中間報告書!I29)</f>
        <v>100000</v>
      </c>
      <c r="N44" s="151">
        <f>IF(J41&gt;100000,100000,J41)</f>
        <v>100000</v>
      </c>
    </row>
    <row r="45" spans="1:14" ht="40.799999999999997" customHeight="1" x14ac:dyDescent="0.45">
      <c r="A45" s="587" t="s">
        <v>233</v>
      </c>
      <c r="B45" s="587"/>
      <c r="C45" s="587"/>
      <c r="D45" s="587"/>
      <c r="E45" s="587"/>
      <c r="F45" s="587"/>
      <c r="G45" s="587"/>
      <c r="H45" s="587"/>
      <c r="I45" s="587"/>
      <c r="J45" s="587"/>
      <c r="K45" s="587"/>
    </row>
    <row r="46" spans="1:14" ht="42" customHeight="1" x14ac:dyDescent="0.45">
      <c r="A46" s="587" t="s">
        <v>234</v>
      </c>
      <c r="B46" s="587"/>
      <c r="C46" s="587"/>
      <c r="D46" s="587"/>
      <c r="E46" s="587"/>
      <c r="F46" s="587"/>
      <c r="G46" s="587"/>
      <c r="H46" s="164"/>
      <c r="I46" s="164"/>
      <c r="J46" s="164"/>
      <c r="K46" s="164"/>
    </row>
  </sheetData>
  <sheetProtection sheet="1" objects="1" scenarios="1"/>
  <mergeCells count="104">
    <mergeCell ref="C37:G37"/>
    <mergeCell ref="H37:I37"/>
    <mergeCell ref="J37:K37"/>
    <mergeCell ref="C38:G38"/>
    <mergeCell ref="H38:I38"/>
    <mergeCell ref="J38:K38"/>
    <mergeCell ref="C35:G35"/>
    <mergeCell ref="H35:I35"/>
    <mergeCell ref="J35:K35"/>
    <mergeCell ref="C36:G36"/>
    <mergeCell ref="H36:I36"/>
    <mergeCell ref="J36:K36"/>
    <mergeCell ref="C41:G41"/>
    <mergeCell ref="H41:I41"/>
    <mergeCell ref="J41:K41"/>
    <mergeCell ref="H44:J44"/>
    <mergeCell ref="C39:G39"/>
    <mergeCell ref="H39:I39"/>
    <mergeCell ref="J39:K39"/>
    <mergeCell ref="C40:G40"/>
    <mergeCell ref="H40:I40"/>
    <mergeCell ref="J40:K40"/>
    <mergeCell ref="H33:I33"/>
    <mergeCell ref="J33:K33"/>
    <mergeCell ref="C34:G34"/>
    <mergeCell ref="H34:I34"/>
    <mergeCell ref="J34:K34"/>
    <mergeCell ref="C31:G31"/>
    <mergeCell ref="H31:I31"/>
    <mergeCell ref="J31:K31"/>
    <mergeCell ref="C32:G32"/>
    <mergeCell ref="H32:I32"/>
    <mergeCell ref="J32:K32"/>
    <mergeCell ref="C33:G33"/>
    <mergeCell ref="C29:G29"/>
    <mergeCell ref="H29:I29"/>
    <mergeCell ref="J29:K29"/>
    <mergeCell ref="C30:G30"/>
    <mergeCell ref="H30:I30"/>
    <mergeCell ref="J30:K30"/>
    <mergeCell ref="C27:G27"/>
    <mergeCell ref="H27:I27"/>
    <mergeCell ref="J27:K27"/>
    <mergeCell ref="C28:G28"/>
    <mergeCell ref="H28:I28"/>
    <mergeCell ref="J28:K28"/>
    <mergeCell ref="C25:G25"/>
    <mergeCell ref="H25:I25"/>
    <mergeCell ref="J25:K25"/>
    <mergeCell ref="C26:G26"/>
    <mergeCell ref="H26:I26"/>
    <mergeCell ref="J26:K26"/>
    <mergeCell ref="C23:G23"/>
    <mergeCell ref="H23:I23"/>
    <mergeCell ref="J23:K23"/>
    <mergeCell ref="C24:G24"/>
    <mergeCell ref="H24:I24"/>
    <mergeCell ref="J24:K24"/>
    <mergeCell ref="H21:I21"/>
    <mergeCell ref="J21:K21"/>
    <mergeCell ref="C22:G22"/>
    <mergeCell ref="H22:I22"/>
    <mergeCell ref="J22:K22"/>
    <mergeCell ref="C19:G19"/>
    <mergeCell ref="H19:I19"/>
    <mergeCell ref="J19:K19"/>
    <mergeCell ref="C20:G20"/>
    <mergeCell ref="H20:I20"/>
    <mergeCell ref="J20:K20"/>
    <mergeCell ref="C10:G10"/>
    <mergeCell ref="H10:I10"/>
    <mergeCell ref="J10:K10"/>
    <mergeCell ref="A2:H2"/>
    <mergeCell ref="I2:J2"/>
    <mergeCell ref="A4:B4"/>
    <mergeCell ref="C4:J4"/>
    <mergeCell ref="C13:G13"/>
    <mergeCell ref="H13:I13"/>
    <mergeCell ref="J13:K13"/>
    <mergeCell ref="H9:K9"/>
    <mergeCell ref="A45:K45"/>
    <mergeCell ref="A46:G46"/>
    <mergeCell ref="C14:G14"/>
    <mergeCell ref="H14:I14"/>
    <mergeCell ref="J14:K14"/>
    <mergeCell ref="C11:G11"/>
    <mergeCell ref="H11:I11"/>
    <mergeCell ref="J11:K11"/>
    <mergeCell ref="C12:G12"/>
    <mergeCell ref="H12:I12"/>
    <mergeCell ref="J12:K12"/>
    <mergeCell ref="C17:G17"/>
    <mergeCell ref="H17:I17"/>
    <mergeCell ref="J17:K17"/>
    <mergeCell ref="C18:G18"/>
    <mergeCell ref="H18:I18"/>
    <mergeCell ref="J18:K18"/>
    <mergeCell ref="C15:G15"/>
    <mergeCell ref="H15:I15"/>
    <mergeCell ref="J15:K15"/>
    <mergeCell ref="C16:G16"/>
    <mergeCell ref="H16:I16"/>
    <mergeCell ref="J16:K16"/>
    <mergeCell ref="C21:G21"/>
  </mergeCells>
  <phoneticPr fontId="1"/>
  <pageMargins left="0.93" right="0.70866141732283472" top="0.44" bottom="0.48" header="0.31496062992125984" footer="0.25"/>
  <pageSetup paperSize="9" scale="53" orientation="portrait" r:id="rId1"/>
  <colBreaks count="1" manualBreakCount="1">
    <brk id="11"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26"/>
  <sheetViews>
    <sheetView topLeftCell="A14" zoomScaleNormal="100" workbookViewId="0">
      <selection activeCell="X32" sqref="X32"/>
    </sheetView>
  </sheetViews>
  <sheetFormatPr defaultRowHeight="31.05" customHeight="1" x14ac:dyDescent="0.45"/>
  <cols>
    <col min="1" max="2" width="20.59765625" style="99" customWidth="1"/>
    <col min="3" max="3" width="27.296875" style="99" customWidth="1"/>
    <col min="4" max="253" width="8.59765625" style="99"/>
    <col min="254" max="254" width="3.296875" style="99" customWidth="1"/>
    <col min="255" max="257" width="14.296875" style="99" customWidth="1"/>
    <col min="258" max="258" width="11.59765625" style="99" customWidth="1"/>
    <col min="259" max="259" width="18.796875" style="99" customWidth="1"/>
    <col min="260" max="509" width="8.59765625" style="99"/>
    <col min="510" max="510" width="3.296875" style="99" customWidth="1"/>
    <col min="511" max="513" width="14.296875" style="99" customWidth="1"/>
    <col min="514" max="514" width="11.59765625" style="99" customWidth="1"/>
    <col min="515" max="515" width="18.796875" style="99" customWidth="1"/>
    <col min="516" max="765" width="8.59765625" style="99"/>
    <col min="766" max="766" width="3.296875" style="99" customWidth="1"/>
    <col min="767" max="769" width="14.296875" style="99" customWidth="1"/>
    <col min="770" max="770" width="11.59765625" style="99" customWidth="1"/>
    <col min="771" max="771" width="18.796875" style="99" customWidth="1"/>
    <col min="772" max="1021" width="8.59765625" style="99"/>
    <col min="1022" max="1022" width="3.296875" style="99" customWidth="1"/>
    <col min="1023" max="1025" width="14.296875" style="99" customWidth="1"/>
    <col min="1026" max="1026" width="11.59765625" style="99" customWidth="1"/>
    <col min="1027" max="1027" width="18.796875" style="99" customWidth="1"/>
    <col min="1028" max="1277" width="8.59765625" style="99"/>
    <col min="1278" max="1278" width="3.296875" style="99" customWidth="1"/>
    <col min="1279" max="1281" width="14.296875" style="99" customWidth="1"/>
    <col min="1282" max="1282" width="11.59765625" style="99" customWidth="1"/>
    <col min="1283" max="1283" width="18.796875" style="99" customWidth="1"/>
    <col min="1284" max="1533" width="8.59765625" style="99"/>
    <col min="1534" max="1534" width="3.296875" style="99" customWidth="1"/>
    <col min="1535" max="1537" width="14.296875" style="99" customWidth="1"/>
    <col min="1538" max="1538" width="11.59765625" style="99" customWidth="1"/>
    <col min="1539" max="1539" width="18.796875" style="99" customWidth="1"/>
    <col min="1540" max="1789" width="8.59765625" style="99"/>
    <col min="1790" max="1790" width="3.296875" style="99" customWidth="1"/>
    <col min="1791" max="1793" width="14.296875" style="99" customWidth="1"/>
    <col min="1794" max="1794" width="11.59765625" style="99" customWidth="1"/>
    <col min="1795" max="1795" width="18.796875" style="99" customWidth="1"/>
    <col min="1796" max="2045" width="8.59765625" style="99"/>
    <col min="2046" max="2046" width="3.296875" style="99" customWidth="1"/>
    <col min="2047" max="2049" width="14.296875" style="99" customWidth="1"/>
    <col min="2050" max="2050" width="11.59765625" style="99" customWidth="1"/>
    <col min="2051" max="2051" width="18.796875" style="99" customWidth="1"/>
    <col min="2052" max="2301" width="8.59765625" style="99"/>
    <col min="2302" max="2302" width="3.296875" style="99" customWidth="1"/>
    <col min="2303" max="2305" width="14.296875" style="99" customWidth="1"/>
    <col min="2306" max="2306" width="11.59765625" style="99" customWidth="1"/>
    <col min="2307" max="2307" width="18.796875" style="99" customWidth="1"/>
    <col min="2308" max="2557" width="8.59765625" style="99"/>
    <col min="2558" max="2558" width="3.296875" style="99" customWidth="1"/>
    <col min="2559" max="2561" width="14.296875" style="99" customWidth="1"/>
    <col min="2562" max="2562" width="11.59765625" style="99" customWidth="1"/>
    <col min="2563" max="2563" width="18.796875" style="99" customWidth="1"/>
    <col min="2564" max="2813" width="8.59765625" style="99"/>
    <col min="2814" max="2814" width="3.296875" style="99" customWidth="1"/>
    <col min="2815" max="2817" width="14.296875" style="99" customWidth="1"/>
    <col min="2818" max="2818" width="11.59765625" style="99" customWidth="1"/>
    <col min="2819" max="2819" width="18.796875" style="99" customWidth="1"/>
    <col min="2820" max="3069" width="8.59765625" style="99"/>
    <col min="3070" max="3070" width="3.296875" style="99" customWidth="1"/>
    <col min="3071" max="3073" width="14.296875" style="99" customWidth="1"/>
    <col min="3074" max="3074" width="11.59765625" style="99" customWidth="1"/>
    <col min="3075" max="3075" width="18.796875" style="99" customWidth="1"/>
    <col min="3076" max="3325" width="8.59765625" style="99"/>
    <col min="3326" max="3326" width="3.296875" style="99" customWidth="1"/>
    <col min="3327" max="3329" width="14.296875" style="99" customWidth="1"/>
    <col min="3330" max="3330" width="11.59765625" style="99" customWidth="1"/>
    <col min="3331" max="3331" width="18.796875" style="99" customWidth="1"/>
    <col min="3332" max="3581" width="8.59765625" style="99"/>
    <col min="3582" max="3582" width="3.296875" style="99" customWidth="1"/>
    <col min="3583" max="3585" width="14.296875" style="99" customWidth="1"/>
    <col min="3586" max="3586" width="11.59765625" style="99" customWidth="1"/>
    <col min="3587" max="3587" width="18.796875" style="99" customWidth="1"/>
    <col min="3588" max="3837" width="8.59765625" style="99"/>
    <col min="3838" max="3838" width="3.296875" style="99" customWidth="1"/>
    <col min="3839" max="3841" width="14.296875" style="99" customWidth="1"/>
    <col min="3842" max="3842" width="11.59765625" style="99" customWidth="1"/>
    <col min="3843" max="3843" width="18.796875" style="99" customWidth="1"/>
    <col min="3844" max="4093" width="8.59765625" style="99"/>
    <col min="4094" max="4094" width="3.296875" style="99" customWidth="1"/>
    <col min="4095" max="4097" width="14.296875" style="99" customWidth="1"/>
    <col min="4098" max="4098" width="11.59765625" style="99" customWidth="1"/>
    <col min="4099" max="4099" width="18.796875" style="99" customWidth="1"/>
    <col min="4100" max="4349" width="8.59765625" style="99"/>
    <col min="4350" max="4350" width="3.296875" style="99" customWidth="1"/>
    <col min="4351" max="4353" width="14.296875" style="99" customWidth="1"/>
    <col min="4354" max="4354" width="11.59765625" style="99" customWidth="1"/>
    <col min="4355" max="4355" width="18.796875" style="99" customWidth="1"/>
    <col min="4356" max="4605" width="8.59765625" style="99"/>
    <col min="4606" max="4606" width="3.296875" style="99" customWidth="1"/>
    <col min="4607" max="4609" width="14.296875" style="99" customWidth="1"/>
    <col min="4610" max="4610" width="11.59765625" style="99" customWidth="1"/>
    <col min="4611" max="4611" width="18.796875" style="99" customWidth="1"/>
    <col min="4612" max="4861" width="8.59765625" style="99"/>
    <col min="4862" max="4862" width="3.296875" style="99" customWidth="1"/>
    <col min="4863" max="4865" width="14.296875" style="99" customWidth="1"/>
    <col min="4866" max="4866" width="11.59765625" style="99" customWidth="1"/>
    <col min="4867" max="4867" width="18.796875" style="99" customWidth="1"/>
    <col min="4868" max="5117" width="8.59765625" style="99"/>
    <col min="5118" max="5118" width="3.296875" style="99" customWidth="1"/>
    <col min="5119" max="5121" width="14.296875" style="99" customWidth="1"/>
    <col min="5122" max="5122" width="11.59765625" style="99" customWidth="1"/>
    <col min="5123" max="5123" width="18.796875" style="99" customWidth="1"/>
    <col min="5124" max="5373" width="8.59765625" style="99"/>
    <col min="5374" max="5374" width="3.296875" style="99" customWidth="1"/>
    <col min="5375" max="5377" width="14.296875" style="99" customWidth="1"/>
    <col min="5378" max="5378" width="11.59765625" style="99" customWidth="1"/>
    <col min="5379" max="5379" width="18.796875" style="99" customWidth="1"/>
    <col min="5380" max="5629" width="8.59765625" style="99"/>
    <col min="5630" max="5630" width="3.296875" style="99" customWidth="1"/>
    <col min="5631" max="5633" width="14.296875" style="99" customWidth="1"/>
    <col min="5634" max="5634" width="11.59765625" style="99" customWidth="1"/>
    <col min="5635" max="5635" width="18.796875" style="99" customWidth="1"/>
    <col min="5636" max="5885" width="8.59765625" style="99"/>
    <col min="5886" max="5886" width="3.296875" style="99" customWidth="1"/>
    <col min="5887" max="5889" width="14.296875" style="99" customWidth="1"/>
    <col min="5890" max="5890" width="11.59765625" style="99" customWidth="1"/>
    <col min="5891" max="5891" width="18.796875" style="99" customWidth="1"/>
    <col min="5892" max="6141" width="8.59765625" style="99"/>
    <col min="6142" max="6142" width="3.296875" style="99" customWidth="1"/>
    <col min="6143" max="6145" width="14.296875" style="99" customWidth="1"/>
    <col min="6146" max="6146" width="11.59765625" style="99" customWidth="1"/>
    <col min="6147" max="6147" width="18.796875" style="99" customWidth="1"/>
    <col min="6148" max="6397" width="8.59765625" style="99"/>
    <col min="6398" max="6398" width="3.296875" style="99" customWidth="1"/>
    <col min="6399" max="6401" width="14.296875" style="99" customWidth="1"/>
    <col min="6402" max="6402" width="11.59765625" style="99" customWidth="1"/>
    <col min="6403" max="6403" width="18.796875" style="99" customWidth="1"/>
    <col min="6404" max="6653" width="8.59765625" style="99"/>
    <col min="6654" max="6654" width="3.296875" style="99" customWidth="1"/>
    <col min="6655" max="6657" width="14.296875" style="99" customWidth="1"/>
    <col min="6658" max="6658" width="11.59765625" style="99" customWidth="1"/>
    <col min="6659" max="6659" width="18.796875" style="99" customWidth="1"/>
    <col min="6660" max="6909" width="8.59765625" style="99"/>
    <col min="6910" max="6910" width="3.296875" style="99" customWidth="1"/>
    <col min="6911" max="6913" width="14.296875" style="99" customWidth="1"/>
    <col min="6914" max="6914" width="11.59765625" style="99" customWidth="1"/>
    <col min="6915" max="6915" width="18.796875" style="99" customWidth="1"/>
    <col min="6916" max="7165" width="8.59765625" style="99"/>
    <col min="7166" max="7166" width="3.296875" style="99" customWidth="1"/>
    <col min="7167" max="7169" width="14.296875" style="99" customWidth="1"/>
    <col min="7170" max="7170" width="11.59765625" style="99" customWidth="1"/>
    <col min="7171" max="7171" width="18.796875" style="99" customWidth="1"/>
    <col min="7172" max="7421" width="8.59765625" style="99"/>
    <col min="7422" max="7422" width="3.296875" style="99" customWidth="1"/>
    <col min="7423" max="7425" width="14.296875" style="99" customWidth="1"/>
    <col min="7426" max="7426" width="11.59765625" style="99" customWidth="1"/>
    <col min="7427" max="7427" width="18.796875" style="99" customWidth="1"/>
    <col min="7428" max="7677" width="8.59765625" style="99"/>
    <col min="7678" max="7678" width="3.296875" style="99" customWidth="1"/>
    <col min="7679" max="7681" width="14.296875" style="99" customWidth="1"/>
    <col min="7682" max="7682" width="11.59765625" style="99" customWidth="1"/>
    <col min="7683" max="7683" width="18.796875" style="99" customWidth="1"/>
    <col min="7684" max="7933" width="8.59765625" style="99"/>
    <col min="7934" max="7934" width="3.296875" style="99" customWidth="1"/>
    <col min="7935" max="7937" width="14.296875" style="99" customWidth="1"/>
    <col min="7938" max="7938" width="11.59765625" style="99" customWidth="1"/>
    <col min="7939" max="7939" width="18.796875" style="99" customWidth="1"/>
    <col min="7940" max="8189" width="8.59765625" style="99"/>
    <col min="8190" max="8190" width="3.296875" style="99" customWidth="1"/>
    <col min="8191" max="8193" width="14.296875" style="99" customWidth="1"/>
    <col min="8194" max="8194" width="11.59765625" style="99" customWidth="1"/>
    <col min="8195" max="8195" width="18.796875" style="99" customWidth="1"/>
    <col min="8196" max="8445" width="8.59765625" style="99"/>
    <col min="8446" max="8446" width="3.296875" style="99" customWidth="1"/>
    <col min="8447" max="8449" width="14.296875" style="99" customWidth="1"/>
    <col min="8450" max="8450" width="11.59765625" style="99" customWidth="1"/>
    <col min="8451" max="8451" width="18.796875" style="99" customWidth="1"/>
    <col min="8452" max="8701" width="8.59765625" style="99"/>
    <col min="8702" max="8702" width="3.296875" style="99" customWidth="1"/>
    <col min="8703" max="8705" width="14.296875" style="99" customWidth="1"/>
    <col min="8706" max="8706" width="11.59765625" style="99" customWidth="1"/>
    <col min="8707" max="8707" width="18.796875" style="99" customWidth="1"/>
    <col min="8708" max="8957" width="8.59765625" style="99"/>
    <col min="8958" max="8958" width="3.296875" style="99" customWidth="1"/>
    <col min="8959" max="8961" width="14.296875" style="99" customWidth="1"/>
    <col min="8962" max="8962" width="11.59765625" style="99" customWidth="1"/>
    <col min="8963" max="8963" width="18.796875" style="99" customWidth="1"/>
    <col min="8964" max="9213" width="8.59765625" style="99"/>
    <col min="9214" max="9214" width="3.296875" style="99" customWidth="1"/>
    <col min="9215" max="9217" width="14.296875" style="99" customWidth="1"/>
    <col min="9218" max="9218" width="11.59765625" style="99" customWidth="1"/>
    <col min="9219" max="9219" width="18.796875" style="99" customWidth="1"/>
    <col min="9220" max="9469" width="8.59765625" style="99"/>
    <col min="9470" max="9470" width="3.296875" style="99" customWidth="1"/>
    <col min="9471" max="9473" width="14.296875" style="99" customWidth="1"/>
    <col min="9474" max="9474" width="11.59765625" style="99" customWidth="1"/>
    <col min="9475" max="9475" width="18.796875" style="99" customWidth="1"/>
    <col min="9476" max="9725" width="8.59765625" style="99"/>
    <col min="9726" max="9726" width="3.296875" style="99" customWidth="1"/>
    <col min="9727" max="9729" width="14.296875" style="99" customWidth="1"/>
    <col min="9730" max="9730" width="11.59765625" style="99" customWidth="1"/>
    <col min="9731" max="9731" width="18.796875" style="99" customWidth="1"/>
    <col min="9732" max="9981" width="8.59765625" style="99"/>
    <col min="9982" max="9982" width="3.296875" style="99" customWidth="1"/>
    <col min="9983" max="9985" width="14.296875" style="99" customWidth="1"/>
    <col min="9986" max="9986" width="11.59765625" style="99" customWidth="1"/>
    <col min="9987" max="9987" width="18.796875" style="99" customWidth="1"/>
    <col min="9988" max="10237" width="8.59765625" style="99"/>
    <col min="10238" max="10238" width="3.296875" style="99" customWidth="1"/>
    <col min="10239" max="10241" width="14.296875" style="99" customWidth="1"/>
    <col min="10242" max="10242" width="11.59765625" style="99" customWidth="1"/>
    <col min="10243" max="10243" width="18.796875" style="99" customWidth="1"/>
    <col min="10244" max="10493" width="8.59765625" style="99"/>
    <col min="10494" max="10494" width="3.296875" style="99" customWidth="1"/>
    <col min="10495" max="10497" width="14.296875" style="99" customWidth="1"/>
    <col min="10498" max="10498" width="11.59765625" style="99" customWidth="1"/>
    <col min="10499" max="10499" width="18.796875" style="99" customWidth="1"/>
    <col min="10500" max="10749" width="8.59765625" style="99"/>
    <col min="10750" max="10750" width="3.296875" style="99" customWidth="1"/>
    <col min="10751" max="10753" width="14.296875" style="99" customWidth="1"/>
    <col min="10754" max="10754" width="11.59765625" style="99" customWidth="1"/>
    <col min="10755" max="10755" width="18.796875" style="99" customWidth="1"/>
    <col min="10756" max="11005" width="8.59765625" style="99"/>
    <col min="11006" max="11006" width="3.296875" style="99" customWidth="1"/>
    <col min="11007" max="11009" width="14.296875" style="99" customWidth="1"/>
    <col min="11010" max="11010" width="11.59765625" style="99" customWidth="1"/>
    <col min="11011" max="11011" width="18.796875" style="99" customWidth="1"/>
    <col min="11012" max="11261" width="8.59765625" style="99"/>
    <col min="11262" max="11262" width="3.296875" style="99" customWidth="1"/>
    <col min="11263" max="11265" width="14.296875" style="99" customWidth="1"/>
    <col min="11266" max="11266" width="11.59765625" style="99" customWidth="1"/>
    <col min="11267" max="11267" width="18.796875" style="99" customWidth="1"/>
    <col min="11268" max="11517" width="8.59765625" style="99"/>
    <col min="11518" max="11518" width="3.296875" style="99" customWidth="1"/>
    <col min="11519" max="11521" width="14.296875" style="99" customWidth="1"/>
    <col min="11522" max="11522" width="11.59765625" style="99" customWidth="1"/>
    <col min="11523" max="11523" width="18.796875" style="99" customWidth="1"/>
    <col min="11524" max="11773" width="8.59765625" style="99"/>
    <col min="11774" max="11774" width="3.296875" style="99" customWidth="1"/>
    <col min="11775" max="11777" width="14.296875" style="99" customWidth="1"/>
    <col min="11778" max="11778" width="11.59765625" style="99" customWidth="1"/>
    <col min="11779" max="11779" width="18.796875" style="99" customWidth="1"/>
    <col min="11780" max="12029" width="8.59765625" style="99"/>
    <col min="12030" max="12030" width="3.296875" style="99" customWidth="1"/>
    <col min="12031" max="12033" width="14.296875" style="99" customWidth="1"/>
    <col min="12034" max="12034" width="11.59765625" style="99" customWidth="1"/>
    <col min="12035" max="12035" width="18.796875" style="99" customWidth="1"/>
    <col min="12036" max="12285" width="8.59765625" style="99"/>
    <col min="12286" max="12286" width="3.296875" style="99" customWidth="1"/>
    <col min="12287" max="12289" width="14.296875" style="99" customWidth="1"/>
    <col min="12290" max="12290" width="11.59765625" style="99" customWidth="1"/>
    <col min="12291" max="12291" width="18.796875" style="99" customWidth="1"/>
    <col min="12292" max="12541" width="8.59765625" style="99"/>
    <col min="12542" max="12542" width="3.296875" style="99" customWidth="1"/>
    <col min="12543" max="12545" width="14.296875" style="99" customWidth="1"/>
    <col min="12546" max="12546" width="11.59765625" style="99" customWidth="1"/>
    <col min="12547" max="12547" width="18.796875" style="99" customWidth="1"/>
    <col min="12548" max="12797" width="8.59765625" style="99"/>
    <col min="12798" max="12798" width="3.296875" style="99" customWidth="1"/>
    <col min="12799" max="12801" width="14.296875" style="99" customWidth="1"/>
    <col min="12802" max="12802" width="11.59765625" style="99" customWidth="1"/>
    <col min="12803" max="12803" width="18.796875" style="99" customWidth="1"/>
    <col min="12804" max="13053" width="8.59765625" style="99"/>
    <col min="13054" max="13054" width="3.296875" style="99" customWidth="1"/>
    <col min="13055" max="13057" width="14.296875" style="99" customWidth="1"/>
    <col min="13058" max="13058" width="11.59765625" style="99" customWidth="1"/>
    <col min="13059" max="13059" width="18.796875" style="99" customWidth="1"/>
    <col min="13060" max="13309" width="8.59765625" style="99"/>
    <col min="13310" max="13310" width="3.296875" style="99" customWidth="1"/>
    <col min="13311" max="13313" width="14.296875" style="99" customWidth="1"/>
    <col min="13314" max="13314" width="11.59765625" style="99" customWidth="1"/>
    <col min="13315" max="13315" width="18.796875" style="99" customWidth="1"/>
    <col min="13316" max="13565" width="8.59765625" style="99"/>
    <col min="13566" max="13566" width="3.296875" style="99" customWidth="1"/>
    <col min="13567" max="13569" width="14.296875" style="99" customWidth="1"/>
    <col min="13570" max="13570" width="11.59765625" style="99" customWidth="1"/>
    <col min="13571" max="13571" width="18.796875" style="99" customWidth="1"/>
    <col min="13572" max="13821" width="8.59765625" style="99"/>
    <col min="13822" max="13822" width="3.296875" style="99" customWidth="1"/>
    <col min="13823" max="13825" width="14.296875" style="99" customWidth="1"/>
    <col min="13826" max="13826" width="11.59765625" style="99" customWidth="1"/>
    <col min="13827" max="13827" width="18.796875" style="99" customWidth="1"/>
    <col min="13828" max="14077" width="8.59765625" style="99"/>
    <col min="14078" max="14078" width="3.296875" style="99" customWidth="1"/>
    <col min="14079" max="14081" width="14.296875" style="99" customWidth="1"/>
    <col min="14082" max="14082" width="11.59765625" style="99" customWidth="1"/>
    <col min="14083" max="14083" width="18.796875" style="99" customWidth="1"/>
    <col min="14084" max="14333" width="8.59765625" style="99"/>
    <col min="14334" max="14334" width="3.296875" style="99" customWidth="1"/>
    <col min="14335" max="14337" width="14.296875" style="99" customWidth="1"/>
    <col min="14338" max="14338" width="11.59765625" style="99" customWidth="1"/>
    <col min="14339" max="14339" width="18.796875" style="99" customWidth="1"/>
    <col min="14340" max="14589" width="8.59765625" style="99"/>
    <col min="14590" max="14590" width="3.296875" style="99" customWidth="1"/>
    <col min="14591" max="14593" width="14.296875" style="99" customWidth="1"/>
    <col min="14594" max="14594" width="11.59765625" style="99" customWidth="1"/>
    <col min="14595" max="14595" width="18.796875" style="99" customWidth="1"/>
    <col min="14596" max="14845" width="8.59765625" style="99"/>
    <col min="14846" max="14846" width="3.296875" style="99" customWidth="1"/>
    <col min="14847" max="14849" width="14.296875" style="99" customWidth="1"/>
    <col min="14850" max="14850" width="11.59765625" style="99" customWidth="1"/>
    <col min="14851" max="14851" width="18.796875" style="99" customWidth="1"/>
    <col min="14852" max="15101" width="8.59765625" style="99"/>
    <col min="15102" max="15102" width="3.296875" style="99" customWidth="1"/>
    <col min="15103" max="15105" width="14.296875" style="99" customWidth="1"/>
    <col min="15106" max="15106" width="11.59765625" style="99" customWidth="1"/>
    <col min="15107" max="15107" width="18.796875" style="99" customWidth="1"/>
    <col min="15108" max="15357" width="8.59765625" style="99"/>
    <col min="15358" max="15358" width="3.296875" style="99" customWidth="1"/>
    <col min="15359" max="15361" width="14.296875" style="99" customWidth="1"/>
    <col min="15362" max="15362" width="11.59765625" style="99" customWidth="1"/>
    <col min="15363" max="15363" width="18.796875" style="99" customWidth="1"/>
    <col min="15364" max="15613" width="8.59765625" style="99"/>
    <col min="15614" max="15614" width="3.296875" style="99" customWidth="1"/>
    <col min="15615" max="15617" width="14.296875" style="99" customWidth="1"/>
    <col min="15618" max="15618" width="11.59765625" style="99" customWidth="1"/>
    <col min="15619" max="15619" width="18.796875" style="99" customWidth="1"/>
    <col min="15620" max="15869" width="8.59765625" style="99"/>
    <col min="15870" max="15870" width="3.296875" style="99" customWidth="1"/>
    <col min="15871" max="15873" width="14.296875" style="99" customWidth="1"/>
    <col min="15874" max="15874" width="11.59765625" style="99" customWidth="1"/>
    <col min="15875" max="15875" width="18.796875" style="99" customWidth="1"/>
    <col min="15876" max="16125" width="8.59765625" style="99"/>
    <col min="16126" max="16126" width="3.296875" style="99" customWidth="1"/>
    <col min="16127" max="16129" width="14.296875" style="99" customWidth="1"/>
    <col min="16130" max="16130" width="11.59765625" style="99" customWidth="1"/>
    <col min="16131" max="16131" width="18.796875" style="99" customWidth="1"/>
    <col min="16132" max="16384" width="8.59765625" style="99"/>
  </cols>
  <sheetData>
    <row r="1" spans="1:5" ht="31.05" customHeight="1" x14ac:dyDescent="0.45">
      <c r="A1" s="495" t="s">
        <v>124</v>
      </c>
      <c r="B1" s="495"/>
      <c r="C1" s="495"/>
    </row>
    <row r="2" spans="1:5" ht="17.55" customHeight="1" x14ac:dyDescent="0.45">
      <c r="A2" s="495"/>
      <c r="B2" s="495"/>
      <c r="C2" s="495"/>
    </row>
    <row r="3" spans="1:5" ht="31.05" customHeight="1" thickBot="1" x14ac:dyDescent="0.5">
      <c r="A3" s="100" t="s">
        <v>73</v>
      </c>
      <c r="B3" s="496" t="str">
        <f>IF(TRIM(SUBSTITUTE(中間報告書!R8,"　",""))="","中間報告書のシートに団体名を入力してください",中間報告書!R8)</f>
        <v>新潟クラブ</v>
      </c>
      <c r="C3" s="496"/>
      <c r="D3" s="101"/>
      <c r="E3" s="101"/>
    </row>
    <row r="4" spans="1:5" ht="7.5" customHeight="1" x14ac:dyDescent="0.45">
      <c r="A4" s="98"/>
      <c r="B4" s="98"/>
      <c r="C4" s="98"/>
    </row>
    <row r="5" spans="1:5" ht="30" customHeight="1" thickBot="1" x14ac:dyDescent="0.5">
      <c r="A5" s="102" t="s">
        <v>35</v>
      </c>
      <c r="B5" s="102"/>
      <c r="C5" s="103"/>
    </row>
    <row r="6" spans="1:5" ht="30" customHeight="1" thickBot="1" x14ac:dyDescent="0.5">
      <c r="A6" s="104" t="s">
        <v>36</v>
      </c>
      <c r="B6" s="105" t="s">
        <v>37</v>
      </c>
      <c r="C6" s="106" t="s">
        <v>38</v>
      </c>
      <c r="E6" s="107"/>
    </row>
    <row r="7" spans="1:5" ht="30" customHeight="1" x14ac:dyDescent="0.45">
      <c r="A7" s="108" t="s">
        <v>39</v>
      </c>
      <c r="B7" s="109">
        <f>+'(別紙4)収支明細書'!B23</f>
        <v>385000</v>
      </c>
      <c r="C7" s="110" t="s">
        <v>74</v>
      </c>
      <c r="E7" s="107"/>
    </row>
    <row r="8" spans="1:5" ht="30" customHeight="1" x14ac:dyDescent="0.45">
      <c r="A8" s="111" t="s">
        <v>40</v>
      </c>
      <c r="B8" s="112">
        <f>+'(別紙4)収支明細書'!C23</f>
        <v>240000</v>
      </c>
      <c r="C8" s="113" t="s">
        <v>78</v>
      </c>
      <c r="E8" s="107"/>
    </row>
    <row r="9" spans="1:5" ht="30" customHeight="1" thickBot="1" x14ac:dyDescent="0.5">
      <c r="A9" s="114" t="s">
        <v>75</v>
      </c>
      <c r="B9" s="115">
        <f>+'(別紙4)収支明細書'!D23</f>
        <v>61000</v>
      </c>
      <c r="C9" s="116"/>
      <c r="E9" s="107"/>
    </row>
    <row r="10" spans="1:5" ht="30" customHeight="1" thickTop="1" thickBot="1" x14ac:dyDescent="0.5">
      <c r="A10" s="117" t="s">
        <v>47</v>
      </c>
      <c r="B10" s="118">
        <f>SUM(B7:B9)</f>
        <v>686000</v>
      </c>
      <c r="C10" s="119"/>
    </row>
    <row r="11" spans="1:5" ht="12" customHeight="1" x14ac:dyDescent="0.45">
      <c r="A11" s="102"/>
      <c r="B11" s="120"/>
      <c r="C11" s="102"/>
    </row>
    <row r="12" spans="1:5" ht="30" customHeight="1" thickBot="1" x14ac:dyDescent="0.5">
      <c r="A12" s="102" t="s">
        <v>41</v>
      </c>
      <c r="B12" s="102"/>
      <c r="C12" s="102"/>
    </row>
    <row r="13" spans="1:5" ht="30" customHeight="1" thickBot="1" x14ac:dyDescent="0.5">
      <c r="A13" s="104" t="s">
        <v>36</v>
      </c>
      <c r="B13" s="105" t="s">
        <v>37</v>
      </c>
      <c r="C13" s="106" t="s">
        <v>38</v>
      </c>
    </row>
    <row r="14" spans="1:5" ht="30" customHeight="1" x14ac:dyDescent="0.45">
      <c r="A14" s="497" t="s">
        <v>42</v>
      </c>
      <c r="B14" s="498"/>
      <c r="C14" s="499"/>
    </row>
    <row r="15" spans="1:5" ht="30" customHeight="1" x14ac:dyDescent="0.45">
      <c r="A15" s="111" t="s">
        <v>43</v>
      </c>
      <c r="B15" s="112">
        <f ca="1">+'(別紙4)収支明細書'!E23</f>
        <v>271000</v>
      </c>
      <c r="C15" s="121" t="s">
        <v>96</v>
      </c>
    </row>
    <row r="16" spans="1:5" ht="30" customHeight="1" x14ac:dyDescent="0.45">
      <c r="A16" s="111" t="s">
        <v>34</v>
      </c>
      <c r="B16" s="112">
        <f>'(別紙4)収支明細書'!F23</f>
        <v>10000</v>
      </c>
      <c r="C16" s="122" t="s">
        <v>97</v>
      </c>
    </row>
    <row r="17" spans="1:3" ht="30" customHeight="1" x14ac:dyDescent="0.45">
      <c r="A17" s="111" t="s">
        <v>95</v>
      </c>
      <c r="B17" s="112">
        <f>'(別紙4)収支明細書'!G23</f>
        <v>215000</v>
      </c>
      <c r="C17" s="122" t="s">
        <v>97</v>
      </c>
    </row>
    <row r="18" spans="1:3" ht="30" customHeight="1" x14ac:dyDescent="0.45">
      <c r="A18" s="111" t="s">
        <v>44</v>
      </c>
      <c r="B18" s="112">
        <f ca="1">SUM(B15:B17)</f>
        <v>496000</v>
      </c>
      <c r="C18" s="123"/>
    </row>
    <row r="19" spans="1:3" ht="30" customHeight="1" x14ac:dyDescent="0.45">
      <c r="A19" s="500" t="s">
        <v>45</v>
      </c>
      <c r="B19" s="501"/>
      <c r="C19" s="502"/>
    </row>
    <row r="20" spans="1:3" ht="30" customHeight="1" x14ac:dyDescent="0.45">
      <c r="A20" s="111" t="s">
        <v>43</v>
      </c>
      <c r="B20" s="112">
        <f>+'(別紙4)収支明細書'!H23</f>
        <v>185000</v>
      </c>
      <c r="C20" s="124" t="s">
        <v>77</v>
      </c>
    </row>
    <row r="21" spans="1:3" ht="30" customHeight="1" x14ac:dyDescent="0.45">
      <c r="A21" s="111" t="s">
        <v>79</v>
      </c>
      <c r="B21" s="112">
        <f>+'(別紙4)収支明細書'!I23</f>
        <v>5000</v>
      </c>
      <c r="C21" s="125"/>
    </row>
    <row r="22" spans="1:3" ht="30" customHeight="1" thickBot="1" x14ac:dyDescent="0.5">
      <c r="A22" s="114" t="s">
        <v>44</v>
      </c>
      <c r="B22" s="115">
        <f>SUM(B20:B21)</f>
        <v>190000</v>
      </c>
      <c r="C22" s="126"/>
    </row>
    <row r="23" spans="1:3" ht="30" customHeight="1" thickTop="1" thickBot="1" x14ac:dyDescent="0.5">
      <c r="A23" s="117" t="s">
        <v>46</v>
      </c>
      <c r="B23" s="118">
        <f ca="1">+B22+B18</f>
        <v>686000</v>
      </c>
      <c r="C23" s="119"/>
    </row>
    <row r="24" spans="1:3" ht="16.05" customHeight="1" x14ac:dyDescent="0.45">
      <c r="A24" s="102"/>
      <c r="B24" s="102"/>
      <c r="C24" s="102"/>
    </row>
    <row r="25" spans="1:3" ht="31.05" customHeight="1" x14ac:dyDescent="0.45">
      <c r="A25" s="503" t="s">
        <v>215</v>
      </c>
      <c r="B25" s="503"/>
      <c r="C25" s="503"/>
    </row>
    <row r="26" spans="1:3" ht="31.05" customHeight="1" x14ac:dyDescent="0.45">
      <c r="A26" s="127"/>
      <c r="B26" s="127"/>
      <c r="C26" s="127"/>
    </row>
  </sheetData>
  <sheetProtection algorithmName="SHA-512" hashValue="2B9/O2abZ/HqZK29iOwUGZJH2cz6gCAWKDhyX0lpdQBZpqYyhPgJwKhAbUuG0lhCfadELLKshF2FwnwZ8au0sg==" saltValue="uQS/HE5Q5N6aFuFE2EPtrA==" spinCount="100000" sheet="1" selectLockedCells="1" selectUnlockedCells="1"/>
  <mergeCells count="5">
    <mergeCell ref="A14:C14"/>
    <mergeCell ref="A19:C19"/>
    <mergeCell ref="A25:C25"/>
    <mergeCell ref="A1:C2"/>
    <mergeCell ref="B3:C3"/>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3:O36"/>
  <sheetViews>
    <sheetView view="pageBreakPreview" topLeftCell="A3" zoomScaleNormal="100" zoomScaleSheetLayoutView="100" workbookViewId="0">
      <selection activeCell="X32" sqref="X32"/>
    </sheetView>
  </sheetViews>
  <sheetFormatPr defaultColWidth="8.59765625" defaultRowHeight="13.2" x14ac:dyDescent="0.45"/>
  <cols>
    <col min="1" max="1" width="8.5" style="221" customWidth="1"/>
    <col min="2" max="9" width="14.59765625" style="222" customWidth="1"/>
    <col min="10" max="10" width="15.19921875" style="222" customWidth="1"/>
    <col min="11" max="11" width="15.69921875" style="222" customWidth="1"/>
    <col min="12" max="13" width="9.296875" style="222" hidden="1" customWidth="1"/>
    <col min="14" max="16384" width="8.59765625" style="222"/>
  </cols>
  <sheetData>
    <row r="3" spans="1:13" s="179" customFormat="1" ht="15" x14ac:dyDescent="0.45">
      <c r="A3" s="178"/>
    </row>
    <row r="4" spans="1:13" s="179" customFormat="1" ht="28.05" customHeight="1" x14ac:dyDescent="0.45">
      <c r="A4" s="521" t="s">
        <v>123</v>
      </c>
      <c r="B4" s="521"/>
      <c r="C4" s="521"/>
      <c r="D4" s="521"/>
      <c r="E4" s="521"/>
      <c r="F4" s="521"/>
      <c r="G4" s="521"/>
      <c r="H4" s="522"/>
      <c r="I4" s="180" t="s">
        <v>31</v>
      </c>
      <c r="J4" s="180" t="str">
        <f>'(別紙1－1)年間活動実績報告_謝金・研修受講料'!O2</f>
        <v>9月</v>
      </c>
    </row>
    <row r="5" spans="1:13" s="179" customFormat="1" ht="29.1" customHeight="1" x14ac:dyDescent="0.45">
      <c r="A5" s="1" t="s">
        <v>361</v>
      </c>
      <c r="B5" s="181"/>
      <c r="C5" s="181"/>
      <c r="D5" s="181"/>
      <c r="E5" s="181"/>
      <c r="F5" s="181"/>
      <c r="G5" s="181"/>
      <c r="H5" s="181"/>
      <c r="I5" s="181"/>
    </row>
    <row r="6" spans="1:13" s="179" customFormat="1" ht="7.95" customHeight="1" x14ac:dyDescent="0.45">
      <c r="A6" s="1"/>
      <c r="B6" s="181"/>
      <c r="C6" s="181"/>
      <c r="D6" s="181"/>
      <c r="E6" s="181"/>
      <c r="F6" s="181"/>
      <c r="G6" s="181"/>
      <c r="H6" s="181"/>
      <c r="I6" s="181"/>
    </row>
    <row r="7" spans="1:13" s="179" customFormat="1" ht="25.5" customHeight="1" thickBot="1" x14ac:dyDescent="0.5">
      <c r="A7" s="523" t="s">
        <v>73</v>
      </c>
      <c r="B7" s="523"/>
      <c r="C7" s="496" t="str">
        <f>IF(TRIM(SUBSTITUTE(中間報告書!R8,"　",""))="","中間報告書のシートに団体名を入力してください",中間報告書!R8)</f>
        <v>新潟クラブ</v>
      </c>
      <c r="D7" s="496"/>
      <c r="E7" s="496"/>
      <c r="G7" s="176"/>
    </row>
    <row r="8" spans="1:13" s="179" customFormat="1" ht="15.6" thickBot="1" x14ac:dyDescent="0.5">
      <c r="A8" s="178"/>
      <c r="J8" s="179" t="s">
        <v>72</v>
      </c>
    </row>
    <row r="9" spans="1:13" s="179" customFormat="1" ht="23.1" customHeight="1" thickBot="1" x14ac:dyDescent="0.5">
      <c r="A9" s="509" t="s">
        <v>71</v>
      </c>
      <c r="B9" s="524" t="s">
        <v>63</v>
      </c>
      <c r="C9" s="525"/>
      <c r="D9" s="525"/>
      <c r="E9" s="524" t="s">
        <v>62</v>
      </c>
      <c r="F9" s="526"/>
      <c r="G9" s="526"/>
      <c r="H9" s="525"/>
      <c r="I9" s="525"/>
      <c r="J9" s="509" t="s">
        <v>70</v>
      </c>
    </row>
    <row r="10" spans="1:13" s="179" customFormat="1" ht="23.1" customHeight="1" x14ac:dyDescent="0.45">
      <c r="A10" s="510"/>
      <c r="B10" s="512" t="s">
        <v>69</v>
      </c>
      <c r="C10" s="514" t="s">
        <v>68</v>
      </c>
      <c r="D10" s="516" t="s">
        <v>76</v>
      </c>
      <c r="E10" s="518" t="s">
        <v>67</v>
      </c>
      <c r="F10" s="519"/>
      <c r="G10" s="520"/>
      <c r="H10" s="518" t="s">
        <v>66</v>
      </c>
      <c r="I10" s="520"/>
      <c r="J10" s="510"/>
    </row>
    <row r="11" spans="1:13" s="178" customFormat="1" ht="21.6" customHeight="1" thickBot="1" x14ac:dyDescent="0.5">
      <c r="A11" s="511"/>
      <c r="B11" s="513"/>
      <c r="C11" s="515"/>
      <c r="D11" s="517"/>
      <c r="E11" s="182" t="s">
        <v>65</v>
      </c>
      <c r="F11" s="183" t="s">
        <v>64</v>
      </c>
      <c r="G11" s="184" t="s">
        <v>86</v>
      </c>
      <c r="H11" s="182" t="s">
        <v>65</v>
      </c>
      <c r="I11" s="185" t="s">
        <v>203</v>
      </c>
      <c r="J11" s="511"/>
      <c r="L11" s="178" t="s">
        <v>63</v>
      </c>
      <c r="M11" s="178" t="s">
        <v>62</v>
      </c>
    </row>
    <row r="12" spans="1:13" s="179" customFormat="1" ht="44.1" customHeight="1" x14ac:dyDescent="0.45">
      <c r="A12" s="186" t="s">
        <v>61</v>
      </c>
      <c r="B12" s="187">
        <v>35000</v>
      </c>
      <c r="C12" s="188"/>
      <c r="D12" s="189">
        <v>61000</v>
      </c>
      <c r="E12" s="190">
        <f ca="1">OFFSET('(別紙1－1)年間活動実績報告_謝金・研修受講料'!$C$46,0,ROW(A1)-1)</f>
        <v>0</v>
      </c>
      <c r="F12" s="191"/>
      <c r="G12" s="192"/>
      <c r="H12" s="247">
        <v>30000</v>
      </c>
      <c r="I12" s="128"/>
      <c r="J12" s="193">
        <f ca="1">+L12-M12</f>
        <v>66000</v>
      </c>
      <c r="K12" s="194" t="str">
        <f ca="1">IF(J12="","",IF(J12&lt;0,"収支累計がマイナスです。入力し直してください",""))</f>
        <v/>
      </c>
      <c r="L12" s="195">
        <f t="shared" ref="L12:L22" si="0">SUM(B12:D12)</f>
        <v>96000</v>
      </c>
      <c r="M12" s="195">
        <f t="shared" ref="M12:M23" ca="1" si="1">SUM(E12:I12)</f>
        <v>30000</v>
      </c>
    </row>
    <row r="13" spans="1:13" s="179" customFormat="1" ht="44.1" customHeight="1" x14ac:dyDescent="0.45">
      <c r="A13" s="196" t="s">
        <v>60</v>
      </c>
      <c r="B13" s="187">
        <v>35000</v>
      </c>
      <c r="C13" s="188"/>
      <c r="D13" s="197"/>
      <c r="E13" s="198">
        <f ca="1">OFFSET('(別紙1－1)年間活動実績報告_謝金・研修受講料'!$C$46,0,ROW(A2)-1)</f>
        <v>0</v>
      </c>
      <c r="F13" s="199" t="s">
        <v>120</v>
      </c>
      <c r="G13" s="200" t="s">
        <v>74</v>
      </c>
      <c r="H13" s="255">
        <v>32000</v>
      </c>
      <c r="I13" s="129"/>
      <c r="J13" s="201">
        <f t="shared" ref="J13:J24" ca="1" si="2">+J12+L13-M13</f>
        <v>69000</v>
      </c>
      <c r="K13" s="194" t="str">
        <f t="shared" ref="K13:K23" ca="1" si="3">IF(J13="","",IF(J13&lt;0,"収支累計がマイナスです。入力し直してください",""))</f>
        <v/>
      </c>
      <c r="L13" s="195">
        <f t="shared" si="0"/>
        <v>35000</v>
      </c>
      <c r="M13" s="195">
        <f t="shared" ca="1" si="1"/>
        <v>32000</v>
      </c>
    </row>
    <row r="14" spans="1:13" s="179" customFormat="1" ht="44.1" customHeight="1" x14ac:dyDescent="0.45">
      <c r="A14" s="196" t="s">
        <v>59</v>
      </c>
      <c r="B14" s="187">
        <v>35000</v>
      </c>
      <c r="C14" s="188" t="s">
        <v>129</v>
      </c>
      <c r="D14" s="197"/>
      <c r="E14" s="187">
        <f ca="1">OFFSET('(別紙1－1)年間活動実績報告_謝金・研修受講料'!$C$46,0,ROW(A3)-1)</f>
        <v>0</v>
      </c>
      <c r="F14" s="199"/>
      <c r="G14" s="200"/>
      <c r="H14" s="255">
        <v>30000</v>
      </c>
      <c r="I14" s="129"/>
      <c r="J14" s="201">
        <f t="shared" ca="1" si="2"/>
        <v>74000</v>
      </c>
      <c r="K14" s="194" t="str">
        <f t="shared" ca="1" si="3"/>
        <v/>
      </c>
      <c r="L14" s="195">
        <f t="shared" si="0"/>
        <v>35000</v>
      </c>
      <c r="M14" s="195">
        <f t="shared" ca="1" si="1"/>
        <v>30000</v>
      </c>
    </row>
    <row r="15" spans="1:13" s="179" customFormat="1" ht="44.1" customHeight="1" x14ac:dyDescent="0.45">
      <c r="A15" s="196" t="s">
        <v>58</v>
      </c>
      <c r="B15" s="187">
        <v>35000</v>
      </c>
      <c r="C15" s="188"/>
      <c r="D15" s="197"/>
      <c r="E15" s="198">
        <f ca="1">OFFSET('(別紙1－1)年間活動実績報告_謝金・研修受講料'!$C$46,0,ROW(A4)-1)</f>
        <v>0</v>
      </c>
      <c r="F15" s="199"/>
      <c r="G15" s="200"/>
      <c r="H15" s="257">
        <v>30000</v>
      </c>
      <c r="I15" s="129"/>
      <c r="J15" s="201">
        <f t="shared" ca="1" si="2"/>
        <v>79000</v>
      </c>
      <c r="K15" s="194" t="str">
        <f t="shared" ca="1" si="3"/>
        <v/>
      </c>
      <c r="L15" s="195">
        <f t="shared" si="0"/>
        <v>35000</v>
      </c>
      <c r="M15" s="195">
        <f t="shared" ca="1" si="1"/>
        <v>30000</v>
      </c>
    </row>
    <row r="16" spans="1:13" s="179" customFormat="1" ht="44.1" customHeight="1" x14ac:dyDescent="0.45">
      <c r="A16" s="196" t="s">
        <v>57</v>
      </c>
      <c r="B16" s="187">
        <v>35000</v>
      </c>
      <c r="C16" s="188"/>
      <c r="D16" s="197"/>
      <c r="E16" s="198">
        <f ca="1">OFFSET('(別紙1－1)年間活動実績報告_謝金・研修受講料'!$C$46,0,ROW(A5)-1)</f>
        <v>0</v>
      </c>
      <c r="F16" s="199" t="s">
        <v>120</v>
      </c>
      <c r="G16" s="200"/>
      <c r="H16" s="300">
        <v>30000</v>
      </c>
      <c r="I16" s="129"/>
      <c r="J16" s="201">
        <f t="shared" ca="1" si="2"/>
        <v>84000</v>
      </c>
      <c r="K16" s="194" t="str">
        <f t="shared" ca="1" si="3"/>
        <v/>
      </c>
      <c r="L16" s="195">
        <f t="shared" si="0"/>
        <v>35000</v>
      </c>
      <c r="M16" s="195">
        <f t="shared" ca="1" si="1"/>
        <v>30000</v>
      </c>
    </row>
    <row r="17" spans="1:15" s="179" customFormat="1" ht="44.1" customHeight="1" x14ac:dyDescent="0.45">
      <c r="A17" s="196" t="s">
        <v>56</v>
      </c>
      <c r="B17" s="187">
        <v>35000</v>
      </c>
      <c r="C17" s="188" t="s">
        <v>129</v>
      </c>
      <c r="D17" s="197" t="s">
        <v>129</v>
      </c>
      <c r="E17" s="198">
        <v>36000</v>
      </c>
      <c r="F17" s="199"/>
      <c r="G17" s="200" t="s">
        <v>129</v>
      </c>
      <c r="H17" s="202"/>
      <c r="I17" s="129" t="s">
        <v>129</v>
      </c>
      <c r="J17" s="201">
        <f t="shared" ca="1" si="2"/>
        <v>83000</v>
      </c>
      <c r="K17" s="194" t="str">
        <f t="shared" ca="1" si="3"/>
        <v/>
      </c>
      <c r="L17" s="195">
        <f t="shared" si="0"/>
        <v>35000</v>
      </c>
      <c r="M17" s="195">
        <f t="shared" si="1"/>
        <v>36000</v>
      </c>
    </row>
    <row r="18" spans="1:15" s="179" customFormat="1" ht="44.1" customHeight="1" x14ac:dyDescent="0.45">
      <c r="A18" s="196" t="s">
        <v>55</v>
      </c>
      <c r="B18" s="187">
        <v>35000</v>
      </c>
      <c r="C18" s="188">
        <v>249000</v>
      </c>
      <c r="D18" s="197"/>
      <c r="E18" s="198">
        <v>43000</v>
      </c>
      <c r="F18" s="199">
        <v>10000</v>
      </c>
      <c r="G18" s="200">
        <v>215000</v>
      </c>
      <c r="H18" s="202"/>
      <c r="I18" s="129"/>
      <c r="J18" s="201">
        <f t="shared" ca="1" si="2"/>
        <v>99000</v>
      </c>
      <c r="K18" s="194" t="str">
        <f t="shared" ca="1" si="3"/>
        <v/>
      </c>
      <c r="L18" s="195">
        <f t="shared" si="0"/>
        <v>284000</v>
      </c>
      <c r="M18" s="195">
        <f t="shared" si="1"/>
        <v>268000</v>
      </c>
    </row>
    <row r="19" spans="1:15" s="179" customFormat="1" ht="44.1" customHeight="1" x14ac:dyDescent="0.45">
      <c r="A19" s="196" t="s">
        <v>54</v>
      </c>
      <c r="B19" s="187">
        <v>35000</v>
      </c>
      <c r="C19" s="188"/>
      <c r="D19" s="197"/>
      <c r="E19" s="198">
        <v>43000</v>
      </c>
      <c r="F19" s="199"/>
      <c r="G19" s="200" t="s">
        <v>129</v>
      </c>
      <c r="H19" s="202"/>
      <c r="I19" s="129"/>
      <c r="J19" s="201">
        <f t="shared" ca="1" si="2"/>
        <v>91000</v>
      </c>
      <c r="K19" s="194" t="str">
        <f t="shared" ca="1" si="3"/>
        <v/>
      </c>
      <c r="L19" s="195">
        <f t="shared" si="0"/>
        <v>35000</v>
      </c>
      <c r="M19" s="195">
        <f t="shared" si="1"/>
        <v>43000</v>
      </c>
    </row>
    <row r="20" spans="1:15" s="179" customFormat="1" ht="44.1" customHeight="1" x14ac:dyDescent="0.45">
      <c r="A20" s="196" t="s">
        <v>53</v>
      </c>
      <c r="B20" s="187">
        <v>35000</v>
      </c>
      <c r="C20" s="188" t="s">
        <v>120</v>
      </c>
      <c r="D20" s="197" t="s">
        <v>129</v>
      </c>
      <c r="E20" s="198">
        <v>36000</v>
      </c>
      <c r="F20" s="199"/>
      <c r="G20" s="200"/>
      <c r="H20" s="202" t="s">
        <v>120</v>
      </c>
      <c r="I20" s="129" t="s">
        <v>129</v>
      </c>
      <c r="J20" s="201">
        <f t="shared" ca="1" si="2"/>
        <v>90000</v>
      </c>
      <c r="K20" s="194" t="str">
        <f t="shared" ca="1" si="3"/>
        <v/>
      </c>
      <c r="L20" s="195">
        <f t="shared" si="0"/>
        <v>35000</v>
      </c>
      <c r="M20" s="195">
        <f t="shared" si="1"/>
        <v>36000</v>
      </c>
    </row>
    <row r="21" spans="1:15" s="179" customFormat="1" ht="44.1" customHeight="1" x14ac:dyDescent="0.45">
      <c r="A21" s="196" t="s">
        <v>52</v>
      </c>
      <c r="B21" s="187">
        <v>35000</v>
      </c>
      <c r="C21" s="188"/>
      <c r="D21" s="197"/>
      <c r="E21" s="187">
        <v>42000</v>
      </c>
      <c r="F21" s="199" t="s">
        <v>129</v>
      </c>
      <c r="G21" s="200"/>
      <c r="H21" s="202"/>
      <c r="I21" s="129" t="s">
        <v>204</v>
      </c>
      <c r="J21" s="201">
        <f t="shared" ca="1" si="2"/>
        <v>83000</v>
      </c>
      <c r="K21" s="194" t="str">
        <f t="shared" ca="1" si="3"/>
        <v/>
      </c>
      <c r="L21" s="195">
        <f t="shared" si="0"/>
        <v>35000</v>
      </c>
      <c r="M21" s="195">
        <f t="shared" si="1"/>
        <v>42000</v>
      </c>
      <c r="O21" s="179" t="s">
        <v>129</v>
      </c>
    </row>
    <row r="22" spans="1:15" s="179" customFormat="1" ht="44.1" customHeight="1" thickBot="1" x14ac:dyDescent="0.5">
      <c r="A22" s="203" t="s">
        <v>51</v>
      </c>
      <c r="B22" s="204">
        <v>35000</v>
      </c>
      <c r="C22" s="205">
        <f>IF(OR('(別紙1－1)年間活動実績報告_謝金・研修受講料'!H57="",'(別紙1－1)年間活動実績報告_謝金・研修受講料'!H57=0),"",-'(別紙1－1)年間活動実績報告_謝金・研修受講料'!H57)</f>
        <v>-9000</v>
      </c>
      <c r="D22" s="206"/>
      <c r="E22" s="204">
        <v>71000</v>
      </c>
      <c r="F22" s="207"/>
      <c r="G22" s="208"/>
      <c r="H22" s="209">
        <v>33000</v>
      </c>
      <c r="I22" s="130">
        <v>5000</v>
      </c>
      <c r="J22" s="210">
        <f t="shared" ca="1" si="2"/>
        <v>0</v>
      </c>
      <c r="K22" s="194" t="str">
        <f t="shared" ca="1" si="3"/>
        <v/>
      </c>
      <c r="L22" s="195">
        <f t="shared" si="0"/>
        <v>26000</v>
      </c>
      <c r="M22" s="195">
        <f t="shared" si="1"/>
        <v>109000</v>
      </c>
    </row>
    <row r="23" spans="1:15" s="179" customFormat="1" ht="44.1" customHeight="1" thickTop="1" thickBot="1" x14ac:dyDescent="0.5">
      <c r="A23" s="211" t="s">
        <v>50</v>
      </c>
      <c r="B23" s="212">
        <f>SUM(B12:B22)</f>
        <v>385000</v>
      </c>
      <c r="C23" s="213">
        <f>IF(SUM(C12:C22)='(別紙1－1)年間活動実績報告_謝金・研修受講料'!F53-'(別紙1－1)年間活動実績報告_謝金・研修受講料'!H57,SUM(C12:C22),"入力誤り")</f>
        <v>240000</v>
      </c>
      <c r="D23" s="214">
        <f t="shared" ref="D23:I23" si="4">SUM(D12:D22)</f>
        <v>61000</v>
      </c>
      <c r="E23" s="212">
        <f ca="1">IF(SUM(E12:E22)='(別紙1－1)年間活動実績報告_謝金・研修受講料'!O46,SUM(E12:E22),"入力誤り")</f>
        <v>271000</v>
      </c>
      <c r="F23" s="212">
        <f>IF(SUM(F12:F22)='(別紙1－1)年間活動実績報告_謝金・研修受講料'!O49,SUM(F12:F22),"入力誤り")</f>
        <v>10000</v>
      </c>
      <c r="G23" s="215">
        <f>IF(SUM(G12:G22)='(別紙1－2)消耗品費'!H41,SUM(G12:G22),"入力誤り")</f>
        <v>215000</v>
      </c>
      <c r="H23" s="215">
        <f>SUM(H12:H22)</f>
        <v>185000</v>
      </c>
      <c r="I23" s="216">
        <f t="shared" si="4"/>
        <v>5000</v>
      </c>
      <c r="J23" s="10">
        <f ca="1">+L23-M23</f>
        <v>0</v>
      </c>
      <c r="K23" s="194" t="str">
        <f t="shared" ca="1" si="3"/>
        <v/>
      </c>
      <c r="L23" s="195">
        <f>SUM(B23:D23)</f>
        <v>686000</v>
      </c>
      <c r="M23" s="195">
        <f t="shared" ca="1" si="1"/>
        <v>686000</v>
      </c>
    </row>
    <row r="24" spans="1:15" s="179" customFormat="1" ht="44.1" customHeight="1" thickTop="1" thickBot="1" x14ac:dyDescent="0.5">
      <c r="A24" s="217" t="s">
        <v>49</v>
      </c>
      <c r="B24" s="504">
        <f>SUM(B23:D23)</f>
        <v>686000</v>
      </c>
      <c r="C24" s="505"/>
      <c r="D24" s="505"/>
      <c r="E24" s="504">
        <f ca="1">SUM(E23:I23)</f>
        <v>686000</v>
      </c>
      <c r="F24" s="505"/>
      <c r="G24" s="505"/>
      <c r="H24" s="505"/>
      <c r="I24" s="506"/>
      <c r="J24" s="5">
        <f t="shared" ca="1" si="2"/>
        <v>0</v>
      </c>
    </row>
    <row r="25" spans="1:15" s="179" customFormat="1" ht="32.4" customHeight="1" x14ac:dyDescent="0.45">
      <c r="A25" s="178"/>
      <c r="B25" s="195"/>
      <c r="C25" s="507" t="str">
        <f ca="1">IF(B24=E24,"","⚠ 収支が一致していません。収入・支出それぞれの項目を確認してください。")</f>
        <v/>
      </c>
      <c r="D25" s="507"/>
      <c r="E25" s="507"/>
      <c r="F25" s="507"/>
      <c r="G25" s="507"/>
      <c r="H25" s="507"/>
      <c r="I25" s="507"/>
    </row>
    <row r="26" spans="1:15" s="179" customFormat="1" ht="32.4" customHeight="1" x14ac:dyDescent="0.45">
      <c r="A26" s="178"/>
      <c r="B26" s="195" t="s">
        <v>129</v>
      </c>
      <c r="C26" s="218" t="str" cm="1">
        <f t="array" ref="C26">_xlfn.LET(_xlpm.m,J4,_xlfn.SWITCH(_xlpm.m,"4月",IF(TRIM(C13)="","補助金は申請月の翌月に計上してください（5月欄に入力してください）",""),"5月",IF(TRIM(C14)="","補助金は申請月の翌月に計上してください（6月欄に入力してください）",""),"6月",IF(TRIM(C15)="","補助金は申請月の翌月に計上してください（7月欄に入力してください）",""),"7月",IF(TRIM(C16)="","補助金は申請月の翌月に計上してください（8月欄に入力してください）",""),"8月",IF(TRIM(C17)="","補助金は申請月の翌月に計上してください（9月欄に入力してください）",""),"9月",IF(TRIM(C18)="","補助金は申請月の翌月に計上してください（10月欄に入力してください）",""),"10月",IF(TRIM(C19)="","補助金は申請月の翌月に計上してください（11月欄に入力してください）",""),"11月",IF(TRIM(C20)="","補助金は申請月の翌月に計上してください（12月欄に入力してください）",""),"12月",IF(TRIM(C21)="","補助金は申請月の翌月に計上してください（1月欄に入力してください）",""),"1月",IF(TRIM(C22)="","補助金は申請月の翌月に計上してください（2月欄に入力してください）",""),""))</f>
        <v/>
      </c>
      <c r="D26" s="218"/>
      <c r="E26" s="218"/>
      <c r="F26" s="218"/>
      <c r="G26" s="218"/>
      <c r="H26" s="219"/>
      <c r="I26" s="219"/>
    </row>
    <row r="27" spans="1:15" s="179" customFormat="1" ht="27" customHeight="1" x14ac:dyDescent="0.45">
      <c r="A27" s="178"/>
      <c r="B27" s="195" t="s">
        <v>48</v>
      </c>
      <c r="C27" s="220"/>
      <c r="D27" s="220"/>
      <c r="E27" s="220"/>
      <c r="F27" s="220"/>
      <c r="G27" s="220"/>
      <c r="H27" s="220"/>
      <c r="I27" s="220"/>
    </row>
    <row r="28" spans="1:15" s="179" customFormat="1" ht="15" x14ac:dyDescent="0.45">
      <c r="A28" s="178"/>
      <c r="B28" s="179" t="s">
        <v>98</v>
      </c>
    </row>
    <row r="29" spans="1:15" ht="15" x14ac:dyDescent="0.45">
      <c r="B29" s="179" t="s">
        <v>101</v>
      </c>
    </row>
    <row r="30" spans="1:15" ht="15" x14ac:dyDescent="0.45">
      <c r="B30" s="179" t="s">
        <v>99</v>
      </c>
    </row>
    <row r="31" spans="1:15" ht="15" x14ac:dyDescent="0.45">
      <c r="B31" s="179" t="s">
        <v>102</v>
      </c>
    </row>
    <row r="32" spans="1:15" ht="15" x14ac:dyDescent="0.45">
      <c r="B32" s="179" t="s">
        <v>164</v>
      </c>
    </row>
    <row r="36" ht="125.4" customHeight="1" x14ac:dyDescent="0.45"/>
  </sheetData>
  <sheetProtection sheet="1" objects="1" scenarios="1"/>
  <mergeCells count="15">
    <mergeCell ref="A9:A11"/>
    <mergeCell ref="H10:I10"/>
    <mergeCell ref="A7:B7"/>
    <mergeCell ref="C7:E7"/>
    <mergeCell ref="A4:H4"/>
    <mergeCell ref="C25:I25"/>
    <mergeCell ref="J9:J11"/>
    <mergeCell ref="B24:D24"/>
    <mergeCell ref="B9:D9"/>
    <mergeCell ref="E9:I9"/>
    <mergeCell ref="E24:I24"/>
    <mergeCell ref="E10:G10"/>
    <mergeCell ref="D10:D11"/>
    <mergeCell ref="C10:C11"/>
    <mergeCell ref="B10:B11"/>
  </mergeCells>
  <phoneticPr fontId="1"/>
  <conditionalFormatting sqref="C23">
    <cfRule type="expression" dxfId="4" priority="8">
      <formula>C23="入力誤り"</formula>
    </cfRule>
  </conditionalFormatting>
  <conditionalFormatting sqref="E23">
    <cfRule type="expression" dxfId="3" priority="6">
      <formula>E23="入力誤り"</formula>
    </cfRule>
    <cfRule type="expression" priority="7">
      <formula>E23="入力誤り"</formula>
    </cfRule>
  </conditionalFormatting>
  <conditionalFormatting sqref="E23:G23">
    <cfRule type="expression" dxfId="2" priority="1">
      <formula>E23="入力誤り"</formula>
    </cfRule>
  </conditionalFormatting>
  <conditionalFormatting sqref="F23">
    <cfRule type="expression" dxfId="1" priority="5">
      <formula>F23="入力誤り"</formula>
    </cfRule>
  </conditionalFormatting>
  <conditionalFormatting sqref="N22">
    <cfRule type="expression" dxfId="0" priority="3">
      <formula>E23="入力誤り"</formula>
    </cfRule>
  </conditionalFormatting>
  <printOptions horizontalCentered="1"/>
  <pageMargins left="0.59055118110236227" right="0.39370078740157483" top="1.1811023622047245" bottom="0" header="0.51181102362204722" footer="0.51181102362204722"/>
  <pageSetup paperSize="9" scale="58" firstPageNumber="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B1:H23"/>
  <sheetViews>
    <sheetView workbookViewId="0">
      <selection activeCell="X32" sqref="X32"/>
    </sheetView>
  </sheetViews>
  <sheetFormatPr defaultRowHeight="18" x14ac:dyDescent="0.45"/>
  <cols>
    <col min="1" max="1" width="5.8984375" customWidth="1"/>
    <col min="2" max="2" width="18.09765625" customWidth="1"/>
    <col min="3" max="3" width="22.3984375" customWidth="1"/>
    <col min="4" max="4" width="37.19921875" customWidth="1"/>
  </cols>
  <sheetData>
    <row r="1" spans="2:8" ht="51" customHeight="1" thickBot="1" x14ac:dyDescent="0.5">
      <c r="B1" s="70" t="s">
        <v>217</v>
      </c>
      <c r="C1" s="1"/>
      <c r="D1" s="549" t="s">
        <v>231</v>
      </c>
      <c r="E1" s="549"/>
      <c r="F1" s="549"/>
      <c r="G1" s="549"/>
    </row>
    <row r="2" spans="2:8" ht="32.4" customHeight="1" thickBot="1" x14ac:dyDescent="0.5">
      <c r="B2" s="6" t="s">
        <v>168</v>
      </c>
      <c r="C2" s="496" t="str">
        <f>IF(TRIM(SUBSTITUTE(中間報告書!R8,"　",""))="","中間報告書のシートに団体名を入力してください",中間報告書!R8)</f>
        <v>新潟クラブ</v>
      </c>
      <c r="D2" s="496"/>
      <c r="E2" s="496"/>
      <c r="F2" s="71" t="s">
        <v>218</v>
      </c>
      <c r="G2" s="71"/>
      <c r="H2" s="88"/>
    </row>
    <row r="3" spans="2:8" ht="19.2" thickBot="1" x14ac:dyDescent="0.5">
      <c r="B3" s="550" t="s">
        <v>129</v>
      </c>
      <c r="C3" s="550"/>
      <c r="D3" s="550"/>
      <c r="F3" s="536" t="s">
        <v>219</v>
      </c>
      <c r="G3" s="536"/>
    </row>
    <row r="4" spans="2:8" ht="38.4" customHeight="1" thickBot="1" x14ac:dyDescent="0.5">
      <c r="B4" s="72" t="s">
        <v>220</v>
      </c>
      <c r="C4" s="73"/>
      <c r="D4" s="73"/>
      <c r="E4" s="74" t="s">
        <v>221</v>
      </c>
      <c r="F4" s="75" t="s">
        <v>222</v>
      </c>
      <c r="G4" s="76" t="s">
        <v>223</v>
      </c>
    </row>
    <row r="5" spans="2:8" ht="25.8" customHeight="1" x14ac:dyDescent="0.45">
      <c r="B5" s="551" t="s">
        <v>205</v>
      </c>
      <c r="C5" s="552"/>
      <c r="D5" s="552"/>
      <c r="E5" s="553"/>
      <c r="F5" s="75"/>
      <c r="G5" s="77"/>
    </row>
    <row r="6" spans="2:8" ht="37.799999999999997" customHeight="1" x14ac:dyDescent="0.45">
      <c r="B6" s="8" t="s">
        <v>180</v>
      </c>
      <c r="C6" s="9"/>
      <c r="D6" s="9"/>
      <c r="E6" s="78"/>
      <c r="F6" s="79"/>
      <c r="G6" s="80"/>
    </row>
    <row r="7" spans="2:8" ht="35.4" customHeight="1" x14ac:dyDescent="0.45">
      <c r="B7" s="546" t="s">
        <v>224</v>
      </c>
      <c r="C7" s="547"/>
      <c r="D7" s="547"/>
      <c r="E7" s="78"/>
      <c r="F7" s="79"/>
      <c r="G7" s="80"/>
    </row>
    <row r="8" spans="2:8" ht="42" customHeight="1" x14ac:dyDescent="0.45">
      <c r="B8" s="554" t="s">
        <v>207</v>
      </c>
      <c r="C8" s="555"/>
      <c r="D8" s="555"/>
      <c r="E8" s="78"/>
      <c r="F8" s="79"/>
      <c r="G8" s="80"/>
    </row>
    <row r="9" spans="2:8" ht="24.6" customHeight="1" x14ac:dyDescent="0.45">
      <c r="B9" s="538" t="s">
        <v>225</v>
      </c>
      <c r="C9" s="539"/>
      <c r="D9" s="539"/>
      <c r="E9" s="540"/>
      <c r="F9" s="604"/>
      <c r="G9" s="537"/>
    </row>
    <row r="10" spans="2:8" ht="34.200000000000003" customHeight="1" x14ac:dyDescent="0.45">
      <c r="B10" s="541" t="s">
        <v>174</v>
      </c>
      <c r="C10" s="542"/>
      <c r="D10" s="542"/>
      <c r="E10" s="78"/>
      <c r="F10" s="79"/>
      <c r="G10" s="80"/>
    </row>
    <row r="11" spans="2:8" ht="38.4" customHeight="1" x14ac:dyDescent="0.45">
      <c r="B11" s="541" t="s">
        <v>224</v>
      </c>
      <c r="C11" s="542"/>
      <c r="D11" s="542"/>
      <c r="E11" s="78"/>
      <c r="F11" s="79"/>
      <c r="G11" s="80"/>
    </row>
    <row r="12" spans="2:8" ht="38.4" customHeight="1" x14ac:dyDescent="0.45">
      <c r="B12" s="601" t="s">
        <v>181</v>
      </c>
      <c r="C12" s="602"/>
      <c r="D12" s="602"/>
      <c r="E12" s="78"/>
      <c r="F12" s="79"/>
      <c r="G12" s="80"/>
    </row>
    <row r="13" spans="2:8" ht="38.4" customHeight="1" x14ac:dyDescent="0.45">
      <c r="B13" s="601" t="s">
        <v>209</v>
      </c>
      <c r="C13" s="602"/>
      <c r="D13" s="602"/>
      <c r="E13" s="78"/>
      <c r="F13" s="79"/>
      <c r="G13" s="80"/>
    </row>
    <row r="14" spans="2:8" ht="23.4" customHeight="1" x14ac:dyDescent="0.45">
      <c r="B14" s="538" t="s">
        <v>169</v>
      </c>
      <c r="C14" s="539"/>
      <c r="D14" s="539"/>
      <c r="E14" s="540"/>
      <c r="F14" s="604"/>
      <c r="G14" s="537"/>
    </row>
    <row r="15" spans="2:8" ht="34.200000000000003" customHeight="1" x14ac:dyDescent="0.45">
      <c r="B15" s="541" t="s">
        <v>226</v>
      </c>
      <c r="C15" s="542"/>
      <c r="D15" s="543"/>
      <c r="E15" s="81"/>
      <c r="F15" s="82"/>
      <c r="G15" s="83"/>
    </row>
    <row r="16" spans="2:8" ht="34.200000000000003" customHeight="1" x14ac:dyDescent="0.45">
      <c r="B16" s="601" t="s">
        <v>176</v>
      </c>
      <c r="C16" s="602"/>
      <c r="D16" s="603"/>
      <c r="E16" s="84"/>
      <c r="F16" s="82"/>
      <c r="G16" s="83"/>
    </row>
    <row r="17" spans="2:7" ht="166.2" customHeight="1" x14ac:dyDescent="0.45">
      <c r="B17" s="554" t="s">
        <v>216</v>
      </c>
      <c r="C17" s="602"/>
      <c r="D17" s="603"/>
      <c r="E17" s="84"/>
      <c r="F17" s="82"/>
      <c r="G17" s="83"/>
    </row>
    <row r="18" spans="2:7" ht="21" customHeight="1" x14ac:dyDescent="0.45">
      <c r="B18" s="530" t="s">
        <v>170</v>
      </c>
      <c r="C18" s="531"/>
      <c r="D18" s="531"/>
      <c r="E18" s="532"/>
      <c r="F18" s="604"/>
      <c r="G18" s="537"/>
    </row>
    <row r="19" spans="2:7" ht="39.6" customHeight="1" thickBot="1" x14ac:dyDescent="0.5">
      <c r="B19" s="599" t="s">
        <v>224</v>
      </c>
      <c r="C19" s="600"/>
      <c r="D19" s="600"/>
      <c r="E19" s="85"/>
      <c r="F19" s="82"/>
      <c r="G19" s="83"/>
    </row>
    <row r="23" spans="2:7" ht="29.4" x14ac:dyDescent="0.45">
      <c r="E23" s="7" t="s">
        <v>175</v>
      </c>
    </row>
  </sheetData>
  <sheetProtection sheet="1" objects="1" scenarios="1"/>
  <mergeCells count="21">
    <mergeCell ref="F3:G3"/>
    <mergeCell ref="F9:G9"/>
    <mergeCell ref="F14:G14"/>
    <mergeCell ref="F18:G18"/>
    <mergeCell ref="B3:D3"/>
    <mergeCell ref="D1:G1"/>
    <mergeCell ref="B19:D19"/>
    <mergeCell ref="B11:D11"/>
    <mergeCell ref="B13:D13"/>
    <mergeCell ref="B18:E18"/>
    <mergeCell ref="B16:D16"/>
    <mergeCell ref="B17:D17"/>
    <mergeCell ref="B12:D12"/>
    <mergeCell ref="B15:D15"/>
    <mergeCell ref="B5:E5"/>
    <mergeCell ref="B9:E9"/>
    <mergeCell ref="B14:E14"/>
    <mergeCell ref="B8:D8"/>
    <mergeCell ref="B7:D7"/>
    <mergeCell ref="B10:D10"/>
    <mergeCell ref="C2:E2"/>
  </mergeCells>
  <phoneticPr fontId="1"/>
  <dataValidations count="1">
    <dataValidation type="list" allowBlank="1" showInputMessage="1" showErrorMessage="1" sqref="E6:G8 E10:G13 E19:G19 E15:G17" xr:uid="{041C3111-F136-430C-BDA4-CE2F70D2D637}">
      <formula1>$E$23:$E$24</formula1>
    </dataValidation>
  </dataValidations>
  <pageMargins left="0.7" right="0.7" top="0.75" bottom="0.75" header="0.3" footer="0.3"/>
  <pageSetup paperSize="9" scale="73"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pageSetUpPr fitToPage="1"/>
  </sheetPr>
  <dimension ref="A1:AG49"/>
  <sheetViews>
    <sheetView topLeftCell="A5" workbookViewId="0">
      <selection activeCell="X32" sqref="X32"/>
    </sheetView>
  </sheetViews>
  <sheetFormatPr defaultRowHeight="18" x14ac:dyDescent="0.45"/>
  <cols>
    <col min="1" max="25" width="4" customWidth="1"/>
    <col min="26" max="26" width="4.69921875" customWidth="1"/>
    <col min="27" max="51" width="4" customWidth="1"/>
  </cols>
  <sheetData>
    <row r="1" spans="1:33" x14ac:dyDescent="0.45">
      <c r="A1" s="11" t="s">
        <v>103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x14ac:dyDescent="0.45">
      <c r="A2" s="89"/>
      <c r="B2" s="90"/>
      <c r="C2" s="90"/>
      <c r="D2" s="90"/>
      <c r="E2" s="90"/>
      <c r="F2" s="90"/>
      <c r="G2" s="90"/>
      <c r="H2" s="90"/>
      <c r="I2" s="11"/>
      <c r="J2" s="11"/>
      <c r="K2" s="11"/>
      <c r="L2" s="11"/>
      <c r="M2" s="11"/>
      <c r="N2" s="11"/>
      <c r="O2" s="11"/>
      <c r="P2" s="11"/>
      <c r="Q2" s="11"/>
      <c r="R2" s="11"/>
      <c r="S2" s="11" t="s">
        <v>104</v>
      </c>
      <c r="T2" s="11">
        <v>9</v>
      </c>
      <c r="U2" s="11" t="s">
        <v>126</v>
      </c>
      <c r="V2" s="11">
        <v>2</v>
      </c>
      <c r="W2" s="11" t="s">
        <v>127</v>
      </c>
      <c r="X2" s="11">
        <v>28</v>
      </c>
      <c r="Y2" s="11" t="s">
        <v>128</v>
      </c>
      <c r="Z2" s="11"/>
      <c r="AA2" s="11"/>
      <c r="AB2" s="11"/>
      <c r="AC2" s="11"/>
      <c r="AD2" s="11"/>
      <c r="AE2" s="11"/>
      <c r="AF2" s="11"/>
      <c r="AG2" s="11"/>
    </row>
    <row r="3" spans="1:33" ht="9" customHeight="1" x14ac:dyDescent="0.4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x14ac:dyDescent="0.45">
      <c r="A4" s="11" t="s">
        <v>105</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ht="8.4" customHeight="1" x14ac:dyDescent="0.4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row>
    <row r="6" spans="1:33" x14ac:dyDescent="0.45">
      <c r="A6" s="11"/>
      <c r="B6" s="11"/>
      <c r="C6" s="11"/>
      <c r="D6" s="11"/>
      <c r="E6" s="11"/>
      <c r="F6" s="11"/>
      <c r="G6" s="11"/>
      <c r="H6" s="11"/>
      <c r="I6" s="11"/>
      <c r="J6" s="11"/>
      <c r="K6" s="11"/>
      <c r="L6" s="11"/>
      <c r="M6" s="11"/>
      <c r="N6" s="11" t="s">
        <v>106</v>
      </c>
      <c r="O6" s="11"/>
      <c r="P6" s="11"/>
      <c r="Q6" s="11"/>
      <c r="R6" s="606" t="str">
        <f>中間報告書!R6</f>
        <v>951-8550</v>
      </c>
      <c r="S6" s="606"/>
      <c r="T6" s="606"/>
      <c r="U6" s="606"/>
      <c r="V6" s="606"/>
      <c r="W6" s="606"/>
      <c r="X6" s="606"/>
      <c r="Y6" s="606"/>
      <c r="Z6" s="606"/>
      <c r="AA6" s="11"/>
      <c r="AB6" s="11"/>
      <c r="AC6" s="11"/>
      <c r="AD6" s="11"/>
      <c r="AE6" s="11"/>
      <c r="AF6" s="11"/>
      <c r="AG6" s="11"/>
    </row>
    <row r="7" spans="1:33" ht="31.2" customHeight="1" x14ac:dyDescent="0.45">
      <c r="A7" s="11"/>
      <c r="B7" s="11"/>
      <c r="C7" s="11"/>
      <c r="D7" s="11"/>
      <c r="E7" s="11"/>
      <c r="F7" s="11"/>
      <c r="G7" s="11"/>
      <c r="H7" s="11"/>
      <c r="I7" s="11"/>
      <c r="J7" s="11"/>
      <c r="K7" s="11"/>
      <c r="L7" s="11"/>
      <c r="M7" s="11"/>
      <c r="N7" s="11"/>
      <c r="O7" s="11"/>
      <c r="P7" s="609" t="s">
        <v>125</v>
      </c>
      <c r="Q7" s="609"/>
      <c r="R7" s="607" t="str">
        <f>+中間報告書!R7</f>
        <v>中央区古町通7番町1010番地</v>
      </c>
      <c r="S7" s="607"/>
      <c r="T7" s="607"/>
      <c r="U7" s="607"/>
      <c r="V7" s="607"/>
      <c r="W7" s="607"/>
      <c r="X7" s="607"/>
      <c r="Y7" s="607"/>
      <c r="Z7" s="607"/>
      <c r="AA7" s="11"/>
      <c r="AB7" s="11"/>
      <c r="AC7" s="11"/>
      <c r="AD7" s="11"/>
      <c r="AE7" s="11"/>
      <c r="AF7" s="11"/>
      <c r="AG7" s="11"/>
    </row>
    <row r="8" spans="1:33" ht="26.4" customHeight="1" x14ac:dyDescent="0.45">
      <c r="A8" s="11"/>
      <c r="B8" s="11"/>
      <c r="C8" s="11"/>
      <c r="D8" s="11"/>
      <c r="E8" s="11"/>
      <c r="F8" s="11"/>
      <c r="G8" s="11"/>
      <c r="H8" s="11"/>
      <c r="I8" s="11"/>
      <c r="J8" s="11"/>
      <c r="K8" s="11"/>
      <c r="L8" s="11"/>
      <c r="M8" s="11"/>
      <c r="N8" s="11" t="s">
        <v>107</v>
      </c>
      <c r="O8" s="11"/>
      <c r="P8" s="11"/>
      <c r="Q8" s="11"/>
      <c r="R8" s="607" t="str">
        <f>+中間報告書!R8</f>
        <v>新潟クラブ</v>
      </c>
      <c r="S8" s="607"/>
      <c r="T8" s="607"/>
      <c r="U8" s="607"/>
      <c r="V8" s="607"/>
      <c r="W8" s="607"/>
      <c r="X8" s="607"/>
      <c r="Y8" s="607"/>
      <c r="Z8" s="607"/>
      <c r="AA8" s="11"/>
      <c r="AB8" s="11"/>
      <c r="AC8" s="11"/>
      <c r="AD8" s="11"/>
      <c r="AE8" s="11"/>
      <c r="AF8" s="11"/>
      <c r="AG8" s="11"/>
    </row>
    <row r="9" spans="1:33" x14ac:dyDescent="0.45">
      <c r="A9" s="11"/>
      <c r="B9" s="11"/>
      <c r="C9" s="11"/>
      <c r="D9" s="11"/>
      <c r="E9" s="11"/>
      <c r="F9" s="11"/>
      <c r="G9" s="11"/>
      <c r="H9" s="11"/>
      <c r="I9" s="11"/>
      <c r="J9" s="11"/>
      <c r="K9" s="11"/>
      <c r="L9" s="11"/>
      <c r="M9" s="11"/>
      <c r="N9" s="11" t="s">
        <v>108</v>
      </c>
      <c r="O9" s="11"/>
      <c r="P9" s="11"/>
      <c r="Q9" s="11"/>
      <c r="R9" s="607" t="str">
        <f>+中間報告書!R9</f>
        <v>新潟　太郎</v>
      </c>
      <c r="S9" s="607"/>
      <c r="T9" s="607"/>
      <c r="U9" s="607"/>
      <c r="V9" s="607"/>
      <c r="W9" s="607"/>
      <c r="X9" s="607"/>
      <c r="Y9" s="607"/>
      <c r="Z9" s="607"/>
      <c r="AA9" s="11"/>
      <c r="AB9" s="11"/>
      <c r="AC9" s="11"/>
      <c r="AD9" s="11"/>
      <c r="AE9" s="11"/>
      <c r="AF9" s="11"/>
      <c r="AG9" s="11"/>
    </row>
    <row r="10" spans="1:33" x14ac:dyDescent="0.45">
      <c r="A10" s="11"/>
      <c r="B10" s="11"/>
      <c r="C10" s="11"/>
      <c r="D10" s="11"/>
      <c r="E10" s="11"/>
      <c r="F10" s="11"/>
      <c r="G10" s="11"/>
      <c r="H10" s="11"/>
      <c r="I10" s="11"/>
      <c r="J10" s="11"/>
      <c r="K10" s="11"/>
      <c r="L10" s="11"/>
      <c r="M10" s="11"/>
      <c r="N10" s="11" t="s">
        <v>109</v>
      </c>
      <c r="O10" s="11"/>
      <c r="P10" s="11"/>
      <c r="Q10" s="11"/>
      <c r="R10" s="607" t="str">
        <f>+中間報告書!R10</f>
        <v>090-1111-××〇〇</v>
      </c>
      <c r="S10" s="607"/>
      <c r="T10" s="607"/>
      <c r="U10" s="607"/>
      <c r="V10" s="607"/>
      <c r="W10" s="607"/>
      <c r="X10" s="607"/>
      <c r="Y10" s="607"/>
      <c r="Z10" s="607"/>
      <c r="AA10" s="11"/>
      <c r="AB10" s="11"/>
      <c r="AC10" s="11"/>
      <c r="AD10" s="11"/>
      <c r="AE10" s="11"/>
      <c r="AF10" s="11"/>
      <c r="AG10" s="11"/>
    </row>
    <row r="11" spans="1:33" ht="24.6" customHeight="1" x14ac:dyDescent="0.4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3" x14ac:dyDescent="0.45">
      <c r="A12" s="11"/>
      <c r="B12" s="11"/>
      <c r="C12" s="11"/>
      <c r="D12" s="11"/>
      <c r="E12" s="11"/>
      <c r="F12" s="11"/>
      <c r="G12" s="11"/>
      <c r="H12" s="91" t="s">
        <v>141</v>
      </c>
      <c r="I12" s="91"/>
      <c r="J12" s="91"/>
      <c r="K12" s="91"/>
      <c r="L12" s="91"/>
      <c r="M12" s="91"/>
      <c r="N12" s="91"/>
      <c r="O12" s="91"/>
      <c r="P12" s="91"/>
      <c r="Q12" s="91"/>
      <c r="R12" s="11"/>
      <c r="S12" s="11"/>
      <c r="T12" s="11"/>
      <c r="U12" s="11"/>
      <c r="V12" s="11"/>
      <c r="W12" s="11"/>
      <c r="X12" s="11"/>
      <c r="Y12" s="11"/>
      <c r="Z12" s="11"/>
      <c r="AA12" s="11"/>
      <c r="AB12" s="11"/>
      <c r="AC12" s="11"/>
      <c r="AD12" s="11"/>
      <c r="AE12" s="11"/>
      <c r="AF12" s="11"/>
      <c r="AG12" s="11"/>
    </row>
    <row r="13" spans="1:33" x14ac:dyDescent="0.45">
      <c r="A13" s="11"/>
      <c r="B13" s="11"/>
      <c r="C13" s="11"/>
      <c r="D13" s="11"/>
      <c r="E13" s="11"/>
      <c r="F13" s="11"/>
      <c r="G13" s="11"/>
      <c r="H13" s="332" t="s">
        <v>146</v>
      </c>
      <c r="I13" s="332"/>
      <c r="J13" s="332"/>
      <c r="K13" s="332"/>
      <c r="L13" s="332"/>
      <c r="M13" s="332"/>
      <c r="N13" s="332"/>
      <c r="O13" s="332"/>
      <c r="P13" s="332"/>
      <c r="Q13" s="332"/>
      <c r="R13" s="332"/>
      <c r="S13" s="11"/>
      <c r="T13" s="11"/>
      <c r="U13" s="11"/>
      <c r="V13" s="11"/>
      <c r="W13" s="11"/>
      <c r="X13" s="11"/>
      <c r="Y13" s="11"/>
      <c r="Z13" s="11"/>
      <c r="AA13" s="11"/>
      <c r="AB13" s="11"/>
      <c r="AC13" s="11"/>
      <c r="AD13" s="11"/>
      <c r="AE13" s="11"/>
      <c r="AF13" s="11"/>
      <c r="AG13" s="11"/>
    </row>
    <row r="14" spans="1:33" ht="9.6" customHeight="1" x14ac:dyDescent="0.4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row>
    <row r="15" spans="1:33" ht="9.6" customHeight="1" x14ac:dyDescent="0.4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ht="9.6" customHeight="1" x14ac:dyDescent="0.4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x14ac:dyDescent="0.45">
      <c r="A17" s="344" t="s">
        <v>136</v>
      </c>
      <c r="B17" s="344"/>
      <c r="C17" s="90">
        <f>+中間報告書!C17</f>
        <v>10</v>
      </c>
      <c r="D17" s="90" t="s">
        <v>127</v>
      </c>
      <c r="E17" s="90">
        <f>+中間報告書!E17</f>
        <v>5</v>
      </c>
      <c r="F17" s="90" t="s">
        <v>128</v>
      </c>
      <c r="G17" s="90" t="s">
        <v>131</v>
      </c>
      <c r="H17" s="90" t="s">
        <v>132</v>
      </c>
      <c r="I17" s="90"/>
      <c r="J17" s="610">
        <f>+中間報告書!J17</f>
        <v>100</v>
      </c>
      <c r="K17" s="610"/>
      <c r="L17" s="11" t="s">
        <v>147</v>
      </c>
      <c r="M17" s="11"/>
      <c r="N17" s="11"/>
      <c r="O17" s="11"/>
      <c r="P17" s="11"/>
      <c r="Q17" s="11"/>
      <c r="R17" s="11"/>
      <c r="S17" s="11"/>
      <c r="T17" s="11"/>
      <c r="U17" s="11"/>
      <c r="V17" s="11"/>
      <c r="W17" s="11"/>
      <c r="X17" s="11"/>
      <c r="Y17" s="11"/>
      <c r="Z17" s="11"/>
      <c r="AA17" s="11"/>
      <c r="AC17" s="11"/>
      <c r="AD17" s="11"/>
      <c r="AE17" s="11"/>
      <c r="AF17" s="11"/>
      <c r="AG17" s="11"/>
    </row>
    <row r="18" spans="1:33" x14ac:dyDescent="0.45">
      <c r="A18" s="11" t="s">
        <v>138</v>
      </c>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ht="15" customHeight="1" x14ac:dyDescent="0.4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x14ac:dyDescent="0.45">
      <c r="A20" s="11"/>
      <c r="B20" s="11"/>
      <c r="C20" s="11"/>
      <c r="D20" s="11"/>
      <c r="E20" s="11"/>
      <c r="F20" s="11"/>
      <c r="G20" s="11"/>
      <c r="H20" s="11"/>
      <c r="I20" s="11"/>
      <c r="J20" s="11"/>
      <c r="K20" s="11"/>
      <c r="L20" s="11" t="s">
        <v>110</v>
      </c>
      <c r="M20" s="11"/>
      <c r="N20" s="11"/>
      <c r="O20" s="11"/>
      <c r="P20" s="11"/>
      <c r="Q20" s="11"/>
      <c r="R20" s="11"/>
      <c r="S20" s="11"/>
      <c r="T20" s="11"/>
      <c r="U20" s="11"/>
      <c r="V20" s="11"/>
      <c r="W20" s="11"/>
      <c r="X20" s="11"/>
      <c r="Y20" s="11"/>
      <c r="Z20" s="11"/>
      <c r="AA20" s="11"/>
      <c r="AB20" s="11"/>
      <c r="AC20" s="11"/>
      <c r="AD20" s="11"/>
      <c r="AE20" s="11"/>
      <c r="AF20" s="11"/>
      <c r="AG20" s="11"/>
    </row>
    <row r="21" spans="1:33" ht="12.6" customHeight="1" x14ac:dyDescent="0.4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row>
    <row r="22" spans="1:33" ht="12.6" customHeight="1" x14ac:dyDescent="0.4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x14ac:dyDescent="0.45">
      <c r="A23" s="11" t="s">
        <v>111</v>
      </c>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ht="13.8" customHeight="1" x14ac:dyDescent="0.4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ht="13.8" customHeight="1" x14ac:dyDescent="0.4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45">
      <c r="A26" s="11" t="s">
        <v>213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ht="13.8" customHeight="1" x14ac:dyDescent="0.4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45">
      <c r="A28" s="11" t="s">
        <v>151</v>
      </c>
      <c r="B28" s="11"/>
      <c r="C28" s="11"/>
      <c r="D28" s="11"/>
      <c r="E28" s="11"/>
      <c r="F28" s="11"/>
      <c r="G28" s="11"/>
      <c r="H28" s="11"/>
      <c r="I28" s="608">
        <f>+中間報告書!I28</f>
        <v>249000</v>
      </c>
      <c r="J28" s="608"/>
      <c r="K28" s="608"/>
      <c r="L28" s="608"/>
      <c r="M28" s="11" t="s">
        <v>139</v>
      </c>
      <c r="N28" s="11"/>
      <c r="O28" s="11"/>
      <c r="P28" s="11"/>
      <c r="Q28" s="11"/>
      <c r="R28" s="11"/>
      <c r="S28" s="11"/>
      <c r="T28" s="11"/>
      <c r="U28" s="11"/>
      <c r="V28" s="11"/>
      <c r="W28" s="11"/>
      <c r="X28" s="11"/>
      <c r="Y28" s="11"/>
      <c r="Z28" s="11"/>
      <c r="AA28" s="11"/>
      <c r="AC28" s="11"/>
      <c r="AD28" s="11"/>
      <c r="AE28" s="11"/>
      <c r="AF28" s="11"/>
      <c r="AG28" s="11"/>
    </row>
    <row r="29" spans="1:33" ht="11.4" customHeight="1" x14ac:dyDescent="0.4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45">
      <c r="A30" s="11" t="s">
        <v>148</v>
      </c>
      <c r="B30" s="11"/>
      <c r="C30" s="11"/>
      <c r="D30" s="11"/>
      <c r="E30" s="11" t="s">
        <v>129</v>
      </c>
      <c r="F30" s="11"/>
      <c r="G30" s="11"/>
      <c r="H30" s="11"/>
      <c r="I30" s="608">
        <f>+'(別紙1－1)年間活動実績報告_謝金・研修受講料'!H57</f>
        <v>9000</v>
      </c>
      <c r="J30" s="608"/>
      <c r="K30" s="608"/>
      <c r="L30" s="608"/>
      <c r="M30" s="11" t="s">
        <v>139</v>
      </c>
      <c r="N30" s="11" t="s">
        <v>120</v>
      </c>
      <c r="O30" s="11"/>
      <c r="P30" s="11"/>
      <c r="Q30" s="11"/>
      <c r="R30" s="11"/>
      <c r="S30" s="11"/>
      <c r="T30" s="11"/>
      <c r="U30" s="11"/>
      <c r="V30" s="11"/>
      <c r="W30" s="11"/>
      <c r="X30" s="11"/>
      <c r="Y30" s="11"/>
      <c r="Z30" s="11"/>
      <c r="AA30" s="11"/>
      <c r="AB30" s="11"/>
      <c r="AC30" s="11"/>
      <c r="AD30" s="11"/>
      <c r="AE30" s="11"/>
      <c r="AF30" s="11"/>
      <c r="AG30" s="11"/>
    </row>
    <row r="31" spans="1:33" ht="15.6" customHeight="1" x14ac:dyDescent="0.45">
      <c r="A31" s="11"/>
      <c r="B31" s="11"/>
      <c r="C31" s="11"/>
      <c r="D31" s="11"/>
      <c r="E31" s="11"/>
      <c r="F31" s="11"/>
      <c r="G31" s="11"/>
      <c r="H31" s="11"/>
      <c r="I31" s="11"/>
      <c r="J31" s="11"/>
      <c r="K31" s="11" t="s">
        <v>129</v>
      </c>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45">
      <c r="A32" s="11" t="s">
        <v>140</v>
      </c>
      <c r="B32" s="11"/>
      <c r="C32" s="11"/>
      <c r="D32" s="11"/>
      <c r="E32" s="11"/>
      <c r="F32" s="11"/>
      <c r="G32" s="11"/>
      <c r="H32" s="11"/>
      <c r="I32" s="11" t="s">
        <v>130</v>
      </c>
      <c r="J32" s="90">
        <v>9</v>
      </c>
      <c r="K32" s="11" t="s">
        <v>126</v>
      </c>
      <c r="L32" s="90">
        <v>2</v>
      </c>
      <c r="M32" s="11" t="s">
        <v>127</v>
      </c>
      <c r="N32" s="131">
        <v>28</v>
      </c>
      <c r="O32" s="11" t="s">
        <v>128</v>
      </c>
      <c r="P32" s="11"/>
      <c r="Q32" s="11"/>
      <c r="R32" s="11"/>
      <c r="S32" s="11"/>
      <c r="T32" s="11"/>
      <c r="U32" s="11"/>
      <c r="V32" s="11"/>
      <c r="W32" s="11"/>
      <c r="X32" s="11"/>
      <c r="Y32" s="11"/>
      <c r="Z32" s="11"/>
      <c r="AA32" s="11"/>
      <c r="AB32" s="11"/>
      <c r="AC32" s="11"/>
      <c r="AD32" s="11"/>
      <c r="AE32" s="11"/>
      <c r="AF32" s="11"/>
      <c r="AG32" s="11"/>
    </row>
    <row r="33" spans="1:33" x14ac:dyDescent="0.4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42" customHeight="1" x14ac:dyDescent="0.45">
      <c r="A34" s="11" t="s">
        <v>149</v>
      </c>
      <c r="B34" s="11"/>
      <c r="C34" s="11"/>
      <c r="D34" s="11"/>
      <c r="E34" s="11"/>
      <c r="F34" s="11"/>
      <c r="G34" s="11"/>
      <c r="H34" s="11"/>
      <c r="I34" s="605" t="str">
        <f>+中間報告書!I35</f>
        <v>補助事業により、会費を低廉な価格で抑えられ、必要な物品も購入でき、安定的な団体運営に繋がった。</v>
      </c>
      <c r="J34" s="605"/>
      <c r="K34" s="605"/>
      <c r="L34" s="605"/>
      <c r="M34" s="605"/>
      <c r="N34" s="605"/>
      <c r="O34" s="605"/>
      <c r="P34" s="605"/>
      <c r="Q34" s="605"/>
      <c r="R34" s="605"/>
      <c r="S34" s="605"/>
      <c r="T34" s="605"/>
      <c r="U34" s="605"/>
      <c r="V34" s="605"/>
      <c r="W34" s="605"/>
      <c r="X34" s="605"/>
      <c r="Y34" s="11"/>
      <c r="Z34" s="11"/>
      <c r="AA34" s="11"/>
      <c r="AB34" s="11"/>
      <c r="AC34" s="11"/>
      <c r="AD34" s="11"/>
      <c r="AE34" s="11"/>
      <c r="AF34" s="11"/>
      <c r="AG34" s="11"/>
    </row>
    <row r="35" spans="1:33" x14ac:dyDescent="0.45">
      <c r="A35" s="11"/>
      <c r="B35" s="11"/>
      <c r="C35" s="11"/>
      <c r="D35" s="11"/>
      <c r="E35" s="11"/>
      <c r="F35" s="11"/>
      <c r="G35" s="11"/>
      <c r="H35" s="11"/>
      <c r="I35" s="90" t="str">
        <f>+中間報告書!I36</f>
        <v>　</v>
      </c>
      <c r="J35" s="90"/>
      <c r="K35" s="90"/>
      <c r="L35" s="90"/>
      <c r="M35" s="90"/>
      <c r="N35" s="90"/>
      <c r="O35" s="90"/>
      <c r="P35" s="90"/>
      <c r="Q35" s="90"/>
      <c r="R35" s="90"/>
      <c r="S35" s="90"/>
      <c r="T35" s="90"/>
      <c r="U35" s="90"/>
      <c r="V35" s="90"/>
      <c r="W35" s="90"/>
      <c r="X35" s="90"/>
      <c r="Y35" s="11"/>
      <c r="Z35" s="11"/>
      <c r="AA35" s="11"/>
      <c r="AB35" s="11"/>
      <c r="AC35" s="11"/>
      <c r="AD35" s="11"/>
      <c r="AE35" s="11"/>
      <c r="AF35" s="11"/>
      <c r="AG35" s="11"/>
    </row>
    <row r="36" spans="1:33" x14ac:dyDescent="0.45">
      <c r="A36" s="11" t="s">
        <v>112</v>
      </c>
      <c r="B36" s="11"/>
      <c r="C36" s="11"/>
      <c r="D36" s="11"/>
      <c r="E36" s="11"/>
      <c r="F36" s="11"/>
      <c r="G36" s="11"/>
      <c r="H36" s="11"/>
      <c r="I36" s="333" t="s">
        <v>166</v>
      </c>
      <c r="J36" s="333"/>
      <c r="K36" s="333"/>
      <c r="L36" s="333"/>
      <c r="M36" s="333"/>
      <c r="N36" s="333"/>
      <c r="O36" s="333"/>
      <c r="P36" s="333"/>
      <c r="Q36" s="11"/>
      <c r="R36" s="11"/>
      <c r="S36" s="11"/>
      <c r="T36" s="11"/>
      <c r="U36" s="11"/>
      <c r="V36" s="11"/>
      <c r="W36" s="11"/>
      <c r="X36" s="11"/>
      <c r="Y36" s="11"/>
      <c r="Z36" s="11"/>
      <c r="AA36" s="11"/>
      <c r="AB36" s="11"/>
      <c r="AC36" s="11"/>
      <c r="AD36" s="11"/>
      <c r="AE36" s="11"/>
      <c r="AF36" s="11"/>
      <c r="AG36" s="11"/>
    </row>
    <row r="37" spans="1:33" x14ac:dyDescent="0.4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ht="37.200000000000003" customHeight="1" x14ac:dyDescent="0.45">
      <c r="A38" s="11" t="s">
        <v>113</v>
      </c>
      <c r="B38" s="11"/>
      <c r="C38" s="11"/>
      <c r="D38" s="11"/>
      <c r="E38" s="11"/>
      <c r="F38" s="11"/>
      <c r="G38" s="11"/>
      <c r="H38" s="11"/>
      <c r="I38" s="605" t="str">
        <f>+中間報告書!I39</f>
        <v>「新潟市中学生のための地域クラブ活動支援事業補助金」を受けていることを会員募集時、会報、大会パンフレット、各種チラシ、SNS等で随時周知。</v>
      </c>
      <c r="J38" s="605"/>
      <c r="K38" s="605"/>
      <c r="L38" s="605"/>
      <c r="M38" s="605"/>
      <c r="N38" s="605"/>
      <c r="O38" s="605"/>
      <c r="P38" s="605"/>
      <c r="Q38" s="605"/>
      <c r="R38" s="605"/>
      <c r="S38" s="605"/>
      <c r="T38" s="605"/>
      <c r="U38" s="605"/>
      <c r="V38" s="605"/>
      <c r="W38" s="605"/>
      <c r="X38" s="605"/>
      <c r="Y38" s="11"/>
      <c r="Z38" s="11"/>
      <c r="AA38" s="11"/>
      <c r="AB38" s="11"/>
      <c r="AC38" s="11"/>
      <c r="AD38" s="11"/>
      <c r="AE38" s="11"/>
      <c r="AF38" s="11"/>
      <c r="AG38" s="11"/>
    </row>
    <row r="39" spans="1:33" ht="13.2" customHeight="1" x14ac:dyDescent="0.45">
      <c r="A39" s="11"/>
      <c r="B39" s="11"/>
      <c r="C39" s="11"/>
      <c r="D39" s="11"/>
      <c r="E39" s="11"/>
      <c r="F39" s="11"/>
      <c r="G39" s="11"/>
      <c r="H39" s="11"/>
      <c r="I39" s="90"/>
      <c r="J39" s="90"/>
      <c r="K39" s="90"/>
      <c r="L39" s="90"/>
      <c r="M39" s="90"/>
      <c r="N39" s="90"/>
      <c r="O39" s="90"/>
      <c r="P39" s="90"/>
      <c r="Q39" s="90"/>
      <c r="R39" s="90"/>
      <c r="S39" s="90"/>
      <c r="T39" s="90"/>
      <c r="U39" s="90"/>
      <c r="V39" s="90"/>
      <c r="W39" s="90"/>
      <c r="X39" s="90"/>
      <c r="Y39" s="11"/>
      <c r="Z39" s="11"/>
      <c r="AA39" s="11"/>
      <c r="AB39" s="11"/>
      <c r="AC39" s="11"/>
      <c r="AD39" s="11"/>
      <c r="AE39" s="11"/>
      <c r="AF39" s="11"/>
      <c r="AG39" s="11"/>
    </row>
    <row r="40" spans="1:33" x14ac:dyDescent="0.45">
      <c r="A40" s="11" t="s">
        <v>114</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x14ac:dyDescent="0.45">
      <c r="A41" s="11" t="s">
        <v>115</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45">
      <c r="A42" s="11" t="s">
        <v>116</v>
      </c>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45">
      <c r="A43" s="11" t="s">
        <v>134</v>
      </c>
      <c r="B43" s="92"/>
      <c r="C43" s="92"/>
      <c r="D43" s="92"/>
      <c r="E43" s="92"/>
      <c r="F43" s="92"/>
      <c r="G43" s="92"/>
      <c r="H43" s="92"/>
      <c r="I43" s="92"/>
      <c r="J43" s="92"/>
      <c r="K43" s="92"/>
      <c r="L43" s="92"/>
      <c r="M43" s="92"/>
      <c r="N43" s="92"/>
      <c r="O43" s="92"/>
      <c r="P43" s="92"/>
      <c r="Q43" s="92"/>
      <c r="R43" s="92"/>
      <c r="S43" s="92"/>
      <c r="T43" s="92"/>
      <c r="U43" s="92"/>
      <c r="V43" s="92"/>
      <c r="W43" s="92"/>
      <c r="X43" s="92"/>
      <c r="Y43" s="11"/>
      <c r="Z43" s="11"/>
      <c r="AA43" s="11"/>
      <c r="AB43" s="11"/>
      <c r="AC43" s="11"/>
      <c r="AD43" s="11"/>
      <c r="AE43" s="11"/>
      <c r="AF43" s="11"/>
      <c r="AG43" s="11"/>
    </row>
    <row r="44" spans="1:33" ht="16.8" customHeight="1" x14ac:dyDescent="0.45">
      <c r="A44" s="11"/>
      <c r="B44" s="11" t="s">
        <v>135</v>
      </c>
      <c r="C44" s="11"/>
      <c r="D44" s="11"/>
      <c r="E44" s="11"/>
      <c r="F44" s="11"/>
      <c r="G44" s="11"/>
      <c r="H44" s="11"/>
      <c r="I44" s="11"/>
      <c r="J44" s="11"/>
      <c r="K44" s="92"/>
      <c r="L44" s="92"/>
      <c r="M44" s="92"/>
      <c r="N44" s="92"/>
      <c r="O44" s="92"/>
      <c r="P44" s="92"/>
      <c r="Q44" s="92"/>
      <c r="R44" s="92"/>
      <c r="S44" s="92"/>
      <c r="T44" s="92"/>
      <c r="U44" s="92"/>
      <c r="V44" s="92"/>
      <c r="W44" s="92"/>
      <c r="X44" s="92"/>
      <c r="Y44" s="11"/>
      <c r="Z44" s="11"/>
      <c r="AA44" s="11"/>
      <c r="AB44" s="11"/>
      <c r="AC44" s="11"/>
      <c r="AD44" s="11"/>
      <c r="AE44" s="11"/>
      <c r="AF44" s="11"/>
      <c r="AG44" s="11"/>
    </row>
    <row r="45" spans="1:33" x14ac:dyDescent="0.45">
      <c r="A45" s="11" t="s">
        <v>117</v>
      </c>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x14ac:dyDescent="0.45">
      <c r="A46" s="11" t="s">
        <v>118</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45">
      <c r="A47" s="11" t="s">
        <v>119</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4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27" x14ac:dyDescent="0.4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sheetData>
  <sheetProtection algorithmName="SHA-512" hashValue="WXdoSDUrVHaeyFahV2uflwvcvWTHbGl4tfgcZPBCeKnjSZYjClZMT3lSwkgAckwZT7LpGGEfNSPbHFCtJz/yHQ==" saltValue="VZoP2AMnOZdI3fgv8AeyWg==" spinCount="100000" sheet="1" objects="1" scenarios="1"/>
  <mergeCells count="14">
    <mergeCell ref="A17:B17"/>
    <mergeCell ref="I30:L30"/>
    <mergeCell ref="H13:R13"/>
    <mergeCell ref="I28:L28"/>
    <mergeCell ref="P7:Q7"/>
    <mergeCell ref="J17:K17"/>
    <mergeCell ref="I34:X34"/>
    <mergeCell ref="I38:X38"/>
    <mergeCell ref="I36:P36"/>
    <mergeCell ref="R6:Z6"/>
    <mergeCell ref="R7:Z7"/>
    <mergeCell ref="R8:Z8"/>
    <mergeCell ref="R9:Z9"/>
    <mergeCell ref="R10:Z10"/>
  </mergeCells>
  <phoneticPr fontId="1"/>
  <pageMargins left="0.70866141732283472" right="0.70866141732283472" top="0.55118110236220474" bottom="0.55118110236220474" header="0.31496062992125984" footer="0.31496062992125984"/>
  <pageSetup paperSize="9" scale="7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AAA35-256A-4424-83D4-AA1533416027}">
  <sheetPr>
    <tabColor theme="9" tint="0.59999389629810485"/>
    <pageSetUpPr fitToPage="1"/>
  </sheetPr>
  <dimension ref="B1:J23"/>
  <sheetViews>
    <sheetView workbookViewId="0">
      <selection activeCell="B12" sqref="B12:D12"/>
    </sheetView>
  </sheetViews>
  <sheetFormatPr defaultRowHeight="18" x14ac:dyDescent="0.45"/>
  <cols>
    <col min="1" max="1" width="5.8984375" customWidth="1"/>
    <col min="2" max="2" width="18.09765625" customWidth="1"/>
    <col min="3" max="3" width="22.3984375" customWidth="1"/>
    <col min="4" max="4" width="36.3984375" customWidth="1"/>
  </cols>
  <sheetData>
    <row r="1" spans="2:10" ht="51.6" customHeight="1" thickBot="1" x14ac:dyDescent="0.5">
      <c r="B1" s="70" t="s">
        <v>227</v>
      </c>
      <c r="C1" s="67"/>
      <c r="D1" s="549" t="s">
        <v>231</v>
      </c>
      <c r="E1" s="549"/>
      <c r="F1" s="549"/>
      <c r="G1" s="549"/>
      <c r="H1" s="67"/>
    </row>
    <row r="2" spans="2:10" ht="32.4" customHeight="1" thickBot="1" x14ac:dyDescent="0.5">
      <c r="B2" s="6" t="s">
        <v>168</v>
      </c>
      <c r="C2" s="496" t="str">
        <f>IF(TRIM(SUBSTITUTE(中間報告書!R8,"　",""))="","中間報告書のシートに団体名を入力してください",中間報告書!R8)</f>
        <v>新潟クラブ</v>
      </c>
      <c r="D2" s="496"/>
      <c r="E2" s="496"/>
      <c r="F2" s="71" t="s">
        <v>218</v>
      </c>
      <c r="G2" s="71"/>
    </row>
    <row r="3" spans="2:10" ht="19.2" thickBot="1" x14ac:dyDescent="0.5">
      <c r="B3" s="550" t="s">
        <v>129</v>
      </c>
      <c r="C3" s="550"/>
      <c r="D3" s="550"/>
      <c r="F3" s="536" t="s">
        <v>219</v>
      </c>
      <c r="G3" s="536"/>
    </row>
    <row r="4" spans="2:10" ht="37.200000000000003" customHeight="1" thickBot="1" x14ac:dyDescent="0.5">
      <c r="B4" s="72" t="s">
        <v>211</v>
      </c>
      <c r="C4" s="73"/>
      <c r="D4" s="73"/>
      <c r="E4" s="74" t="s">
        <v>221</v>
      </c>
      <c r="F4" s="75" t="s">
        <v>222</v>
      </c>
      <c r="G4" s="76" t="s">
        <v>223</v>
      </c>
    </row>
    <row r="5" spans="2:10" ht="25.8" customHeight="1" x14ac:dyDescent="0.45">
      <c r="B5" s="551" t="s">
        <v>206</v>
      </c>
      <c r="C5" s="552"/>
      <c r="D5" s="552"/>
      <c r="E5" s="553"/>
      <c r="F5" s="75"/>
      <c r="G5" s="77"/>
      <c r="J5" t="s">
        <v>129</v>
      </c>
    </row>
    <row r="6" spans="2:10" ht="35.4" customHeight="1" x14ac:dyDescent="0.45">
      <c r="B6" s="618" t="s">
        <v>224</v>
      </c>
      <c r="C6" s="619"/>
      <c r="D6" s="619"/>
      <c r="E6" s="78"/>
      <c r="F6" s="79"/>
      <c r="G6" s="80"/>
    </row>
    <row r="7" spans="2:10" ht="42" customHeight="1" x14ac:dyDescent="0.45">
      <c r="B7" s="620" t="s">
        <v>208</v>
      </c>
      <c r="C7" s="621"/>
      <c r="D7" s="621"/>
      <c r="E7" s="78"/>
      <c r="F7" s="79"/>
      <c r="G7" s="80"/>
    </row>
    <row r="8" spans="2:10" ht="42" customHeight="1" x14ac:dyDescent="0.45">
      <c r="B8" s="620" t="s">
        <v>210</v>
      </c>
      <c r="C8" s="621"/>
      <c r="D8" s="622"/>
      <c r="E8" s="78"/>
      <c r="F8" s="79"/>
      <c r="G8" s="80"/>
    </row>
    <row r="9" spans="2:10" ht="24.6" customHeight="1" x14ac:dyDescent="0.45">
      <c r="B9" s="538" t="s">
        <v>225</v>
      </c>
      <c r="C9" s="539"/>
      <c r="D9" s="539"/>
      <c r="E9" s="540"/>
      <c r="F9" s="604"/>
      <c r="G9" s="537"/>
    </row>
    <row r="10" spans="2:10" ht="34.200000000000003" customHeight="1" x14ac:dyDescent="0.45">
      <c r="B10" s="623" t="s">
        <v>174</v>
      </c>
      <c r="C10" s="624"/>
      <c r="D10" s="624"/>
      <c r="E10" s="78"/>
      <c r="F10" s="79"/>
      <c r="G10" s="80"/>
    </row>
    <row r="11" spans="2:10" ht="38.4" customHeight="1" x14ac:dyDescent="0.45">
      <c r="B11" s="623" t="s">
        <v>224</v>
      </c>
      <c r="C11" s="624"/>
      <c r="D11" s="624"/>
      <c r="E11" s="78"/>
      <c r="F11" s="79"/>
      <c r="G11" s="80"/>
    </row>
    <row r="12" spans="2:10" ht="38.4" customHeight="1" x14ac:dyDescent="0.45">
      <c r="B12" s="613" t="s">
        <v>181</v>
      </c>
      <c r="C12" s="614"/>
      <c r="D12" s="614"/>
      <c r="E12" s="78"/>
      <c r="F12" s="79"/>
      <c r="G12" s="80"/>
    </row>
    <row r="13" spans="2:10" ht="38.4" customHeight="1" x14ac:dyDescent="0.45">
      <c r="B13" s="613" t="s">
        <v>209</v>
      </c>
      <c r="C13" s="614"/>
      <c r="D13" s="614"/>
      <c r="E13" s="78"/>
      <c r="F13" s="79"/>
      <c r="G13" s="80"/>
    </row>
    <row r="14" spans="2:10" ht="23.4" customHeight="1" x14ac:dyDescent="0.45">
      <c r="B14" s="615" t="s">
        <v>169</v>
      </c>
      <c r="C14" s="616"/>
      <c r="D14" s="616"/>
      <c r="E14" s="617"/>
      <c r="F14" s="604"/>
      <c r="G14" s="537"/>
    </row>
    <row r="15" spans="2:10" ht="34.200000000000003" customHeight="1" x14ac:dyDescent="0.45">
      <c r="B15" s="623" t="s">
        <v>228</v>
      </c>
      <c r="C15" s="624"/>
      <c r="D15" s="625"/>
      <c r="E15" s="86"/>
      <c r="F15" s="82"/>
      <c r="G15" s="83"/>
    </row>
    <row r="16" spans="2:10" ht="34.200000000000003" customHeight="1" x14ac:dyDescent="0.45">
      <c r="B16" s="613" t="s">
        <v>176</v>
      </c>
      <c r="C16" s="614"/>
      <c r="D16" s="626"/>
      <c r="E16" s="87"/>
      <c r="F16" s="82"/>
      <c r="G16" s="83"/>
    </row>
    <row r="17" spans="2:7" ht="143.4" customHeight="1" x14ac:dyDescent="0.45">
      <c r="B17" s="620" t="s">
        <v>216</v>
      </c>
      <c r="C17" s="614"/>
      <c r="D17" s="626"/>
      <c r="E17" s="87"/>
      <c r="F17" s="82"/>
      <c r="G17" s="83"/>
    </row>
    <row r="18" spans="2:7" ht="21" customHeight="1" x14ac:dyDescent="0.45">
      <c r="B18" s="530" t="s">
        <v>170</v>
      </c>
      <c r="C18" s="531"/>
      <c r="D18" s="531"/>
      <c r="E18" s="532"/>
      <c r="F18" s="604"/>
      <c r="G18" s="537"/>
    </row>
    <row r="19" spans="2:7" ht="39.6" customHeight="1" thickBot="1" x14ac:dyDescent="0.5">
      <c r="B19" s="611" t="s">
        <v>224</v>
      </c>
      <c r="C19" s="612"/>
      <c r="D19" s="612"/>
      <c r="E19" s="85"/>
      <c r="F19" s="82"/>
      <c r="G19" s="83"/>
    </row>
    <row r="23" spans="2:7" ht="29.4" x14ac:dyDescent="0.45">
      <c r="E23" s="7" t="s">
        <v>175</v>
      </c>
    </row>
  </sheetData>
  <sheetProtection sheet="1" objects="1" scenarios="1"/>
  <mergeCells count="22">
    <mergeCell ref="F14:G14"/>
    <mergeCell ref="F18:G18"/>
    <mergeCell ref="B15:D15"/>
    <mergeCell ref="B16:D16"/>
    <mergeCell ref="B17:D17"/>
    <mergeCell ref="B18:E18"/>
    <mergeCell ref="D1:G1"/>
    <mergeCell ref="B19:D19"/>
    <mergeCell ref="B13:D13"/>
    <mergeCell ref="B14:E14"/>
    <mergeCell ref="B3:D3"/>
    <mergeCell ref="B5:E5"/>
    <mergeCell ref="B6:D6"/>
    <mergeCell ref="B7:D7"/>
    <mergeCell ref="B8:D8"/>
    <mergeCell ref="B9:E9"/>
    <mergeCell ref="B10:D10"/>
    <mergeCell ref="B11:D11"/>
    <mergeCell ref="B12:D12"/>
    <mergeCell ref="C2:E2"/>
    <mergeCell ref="F3:G3"/>
    <mergeCell ref="F9:G9"/>
  </mergeCells>
  <phoneticPr fontId="1"/>
  <dataValidations count="1">
    <dataValidation type="list" allowBlank="1" showInputMessage="1" showErrorMessage="1" sqref="E15:G17 E10:G13 E19:G19 E6:G8" xr:uid="{3710D854-B9EC-4AE9-850F-B16B17BAD51C}">
      <formula1>$E$23:$E$24</formula1>
    </dataValidation>
  </dataValidations>
  <pageMargins left="0.7" right="0.7" top="0.75" bottom="0.75" header="0.3" footer="0.3"/>
  <pageSetup paperSize="9" scale="6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8C58E-90D0-4F6B-9EA0-5058B8775302}">
  <sheetPr>
    <pageSetUpPr fitToPage="1"/>
  </sheetPr>
  <dimension ref="A1:AG49"/>
  <sheetViews>
    <sheetView zoomScaleNormal="100" workbookViewId="0">
      <selection activeCell="AK27" sqref="AK27"/>
    </sheetView>
  </sheetViews>
  <sheetFormatPr defaultRowHeight="18" x14ac:dyDescent="0.45"/>
  <cols>
    <col min="1" max="25" width="4" customWidth="1"/>
    <col min="26" max="26" width="4.69921875" customWidth="1"/>
    <col min="27" max="51" width="4" customWidth="1"/>
  </cols>
  <sheetData>
    <row r="1" spans="1:33" x14ac:dyDescent="0.45">
      <c r="A1" s="11" t="s">
        <v>273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row>
    <row r="2" spans="1:33" x14ac:dyDescent="0.45">
      <c r="A2" s="11"/>
      <c r="B2" s="11"/>
      <c r="C2" s="11"/>
      <c r="D2" s="11"/>
      <c r="E2" s="11"/>
      <c r="F2" s="11"/>
      <c r="G2" s="11"/>
      <c r="H2" s="11"/>
      <c r="I2" s="11"/>
      <c r="J2" s="11"/>
      <c r="K2" s="11"/>
      <c r="L2" s="11"/>
      <c r="M2" s="11"/>
      <c r="N2" s="11"/>
      <c r="O2" s="11"/>
      <c r="P2" s="11"/>
      <c r="Q2" s="11"/>
      <c r="R2" s="11"/>
      <c r="S2" s="11" t="s">
        <v>132</v>
      </c>
      <c r="T2" s="11"/>
      <c r="U2" s="344"/>
      <c r="V2" s="344"/>
      <c r="W2" s="11" t="s">
        <v>274</v>
      </c>
      <c r="X2" s="11" t="s">
        <v>275</v>
      </c>
      <c r="Y2" s="177">
        <v>2</v>
      </c>
      <c r="Z2" s="11"/>
      <c r="AA2" s="11"/>
      <c r="AB2" s="11"/>
      <c r="AC2" s="11"/>
      <c r="AD2" s="11"/>
      <c r="AE2" s="11"/>
      <c r="AF2" s="11"/>
      <c r="AG2" s="11"/>
    </row>
    <row r="3" spans="1:33" x14ac:dyDescent="0.45">
      <c r="A3" s="89"/>
      <c r="B3" s="90"/>
      <c r="C3" s="90"/>
      <c r="D3" s="90"/>
      <c r="E3" s="90"/>
      <c r="F3" s="90"/>
      <c r="G3" s="90"/>
      <c r="H3" s="90"/>
      <c r="I3" s="11"/>
      <c r="J3" s="11"/>
      <c r="K3" s="11"/>
      <c r="L3" s="11"/>
      <c r="M3" s="11"/>
      <c r="N3" s="11"/>
      <c r="O3" s="11"/>
      <c r="P3" s="11"/>
      <c r="Q3" s="11"/>
      <c r="R3" s="11"/>
      <c r="S3" s="11" t="s">
        <v>104</v>
      </c>
      <c r="T3" s="271">
        <v>9</v>
      </c>
      <c r="U3" s="11" t="s">
        <v>126</v>
      </c>
      <c r="V3" s="271" t="s">
        <v>120</v>
      </c>
      <c r="W3" s="11" t="s">
        <v>127</v>
      </c>
      <c r="X3" s="271" t="s">
        <v>120</v>
      </c>
      <c r="Y3" s="11" t="s">
        <v>128</v>
      </c>
      <c r="Z3" s="11"/>
      <c r="AA3" s="11"/>
      <c r="AB3" s="11"/>
      <c r="AC3" s="11"/>
      <c r="AD3" s="11"/>
      <c r="AE3" s="11"/>
      <c r="AF3" s="11"/>
      <c r="AG3" s="11"/>
    </row>
    <row r="4" spans="1:33" ht="9" customHeight="1" x14ac:dyDescent="0.4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ht="25.8" customHeight="1" x14ac:dyDescent="0.45">
      <c r="A5" s="11"/>
      <c r="B5" s="346" t="str">
        <f>+【2月】実績報告!R8</f>
        <v>新潟クラブ</v>
      </c>
      <c r="C5" s="346"/>
      <c r="D5" s="346"/>
      <c r="E5" s="346"/>
      <c r="F5" s="346"/>
      <c r="G5" s="346"/>
      <c r="H5" s="346"/>
      <c r="I5" s="346"/>
      <c r="J5" s="346"/>
      <c r="K5" s="11"/>
      <c r="L5" s="11"/>
      <c r="M5" s="11"/>
      <c r="N5" s="11"/>
      <c r="O5" s="11"/>
      <c r="P5" s="11"/>
      <c r="Q5" s="11"/>
      <c r="R5" s="11"/>
      <c r="S5" s="11"/>
      <c r="T5" s="11"/>
      <c r="U5" s="11"/>
      <c r="V5" s="11"/>
      <c r="W5" s="11"/>
      <c r="X5" s="11"/>
      <c r="Y5" s="11"/>
      <c r="Z5" s="11"/>
      <c r="AA5" s="11"/>
      <c r="AB5" s="11"/>
      <c r="AC5" s="11"/>
      <c r="AD5" s="11"/>
      <c r="AE5" s="11"/>
      <c r="AF5" s="11"/>
      <c r="AG5" s="11"/>
    </row>
    <row r="6" spans="1:33" ht="18" customHeight="1" x14ac:dyDescent="0.45">
      <c r="A6" s="11"/>
      <c r="B6" s="319" t="s">
        <v>391</v>
      </c>
      <c r="C6" s="11"/>
      <c r="D6" s="627" t="str">
        <f>+【2月】実績報告!R9</f>
        <v>新潟　太郎</v>
      </c>
      <c r="E6" s="627"/>
      <c r="F6" s="627"/>
      <c r="G6" s="627"/>
      <c r="H6" s="273" t="s">
        <v>392</v>
      </c>
      <c r="I6" s="273"/>
      <c r="J6" s="273"/>
      <c r="K6" s="273"/>
      <c r="L6" s="273"/>
      <c r="M6" s="11"/>
      <c r="N6" s="11"/>
      <c r="O6" s="11"/>
      <c r="P6" s="11"/>
      <c r="Q6" s="11"/>
      <c r="R6" s="11"/>
      <c r="S6" s="11"/>
      <c r="T6" s="11"/>
      <c r="U6" s="11"/>
      <c r="V6" s="11"/>
      <c r="W6" s="11"/>
      <c r="X6" s="11"/>
      <c r="Y6" s="11"/>
      <c r="Z6" s="11"/>
      <c r="AA6" s="11"/>
      <c r="AB6" s="11"/>
      <c r="AC6" s="11"/>
      <c r="AD6" s="11"/>
      <c r="AE6" s="11"/>
      <c r="AF6" s="11"/>
      <c r="AG6" s="11"/>
    </row>
    <row r="7" spans="1:33" ht="24" customHeight="1" x14ac:dyDescent="0.45">
      <c r="A7" s="11"/>
      <c r="B7" s="11"/>
      <c r="C7" s="11"/>
      <c r="D7" s="11"/>
      <c r="E7" s="11"/>
      <c r="F7" s="11"/>
      <c r="G7" s="11"/>
      <c r="H7" s="11"/>
      <c r="I7" s="11"/>
      <c r="J7" s="11"/>
      <c r="K7" s="11"/>
      <c r="L7" s="11"/>
      <c r="M7" s="11"/>
      <c r="N7" s="11"/>
      <c r="O7" s="11"/>
      <c r="P7" s="11"/>
      <c r="Q7" s="11"/>
      <c r="R7" s="273"/>
      <c r="S7" s="273" t="s">
        <v>393</v>
      </c>
      <c r="T7" s="273"/>
      <c r="U7" s="273"/>
      <c r="V7" s="273"/>
      <c r="W7" s="273"/>
      <c r="X7" s="273"/>
      <c r="Y7" s="273"/>
      <c r="Z7" s="273"/>
      <c r="AA7" s="11"/>
      <c r="AB7" s="11"/>
      <c r="AC7" s="11"/>
      <c r="AD7" s="11"/>
      <c r="AE7" s="11"/>
      <c r="AF7" s="11"/>
      <c r="AG7" s="11"/>
    </row>
    <row r="8" spans="1:33" ht="7.2" customHeight="1" x14ac:dyDescent="0.45">
      <c r="A8" s="11"/>
      <c r="B8" s="11"/>
      <c r="C8" s="11"/>
      <c r="D8" s="11"/>
      <c r="E8" s="11"/>
      <c r="F8" s="11"/>
      <c r="G8" s="11"/>
      <c r="H8" s="11"/>
      <c r="I8" s="11"/>
      <c r="J8" s="11"/>
      <c r="K8" s="11"/>
      <c r="L8" s="11"/>
      <c r="M8" s="11"/>
      <c r="N8" s="11"/>
      <c r="O8" s="11"/>
      <c r="P8" s="609"/>
      <c r="Q8" s="609"/>
      <c r="R8" s="346"/>
      <c r="S8" s="346"/>
      <c r="T8" s="346"/>
      <c r="U8" s="346"/>
      <c r="V8" s="346"/>
      <c r="W8" s="346"/>
      <c r="X8" s="346"/>
      <c r="Y8" s="346"/>
      <c r="Z8" s="346"/>
      <c r="AA8" s="11"/>
      <c r="AB8" s="11"/>
      <c r="AC8" s="11"/>
      <c r="AD8" s="11"/>
      <c r="AE8" s="11"/>
      <c r="AF8" s="11"/>
      <c r="AG8" s="11"/>
    </row>
    <row r="9" spans="1:33" ht="7.2" customHeight="1" x14ac:dyDescent="0.45">
      <c r="A9" s="11"/>
      <c r="B9" s="11"/>
      <c r="C9" s="11"/>
      <c r="D9" s="11"/>
      <c r="E9" s="11"/>
      <c r="F9" s="11"/>
      <c r="G9" s="11"/>
      <c r="H9" s="11"/>
      <c r="I9" s="11"/>
      <c r="J9" s="11"/>
      <c r="K9" s="11"/>
      <c r="L9" s="11"/>
      <c r="M9" s="11"/>
      <c r="N9" s="11"/>
      <c r="O9" s="11"/>
      <c r="P9" s="11"/>
      <c r="Q9" s="11"/>
      <c r="R9" s="346"/>
      <c r="S9" s="346"/>
      <c r="T9" s="346"/>
      <c r="U9" s="346"/>
      <c r="V9" s="346"/>
      <c r="W9" s="346"/>
      <c r="X9" s="346"/>
      <c r="Y9" s="346"/>
      <c r="Z9" s="346"/>
      <c r="AA9" s="11"/>
      <c r="AB9" s="11"/>
      <c r="AC9" s="11"/>
      <c r="AD9" s="11"/>
      <c r="AE9" s="11"/>
      <c r="AF9" s="11"/>
      <c r="AG9" s="11"/>
    </row>
    <row r="10" spans="1:33" ht="7.2" customHeight="1" x14ac:dyDescent="0.45">
      <c r="A10" s="11"/>
      <c r="B10" s="11"/>
      <c r="C10" s="11"/>
      <c r="D10" s="11"/>
      <c r="E10" s="11"/>
      <c r="F10" s="11"/>
      <c r="G10" s="11"/>
      <c r="H10" s="11"/>
      <c r="I10" s="11"/>
      <c r="J10" s="11"/>
      <c r="K10" s="11"/>
      <c r="L10" s="11"/>
      <c r="M10" s="11"/>
      <c r="N10" s="11"/>
      <c r="O10" s="11"/>
      <c r="P10" s="11"/>
      <c r="Q10" s="11"/>
      <c r="R10" s="346"/>
      <c r="S10" s="346"/>
      <c r="T10" s="346"/>
      <c r="U10" s="346"/>
      <c r="V10" s="346"/>
      <c r="W10" s="346"/>
      <c r="X10" s="346"/>
      <c r="Y10" s="346"/>
      <c r="Z10" s="346"/>
      <c r="AA10" s="11"/>
      <c r="AB10" s="11"/>
      <c r="AC10" s="11"/>
      <c r="AD10" s="11"/>
      <c r="AE10" s="11"/>
      <c r="AF10" s="11"/>
      <c r="AG10" s="11"/>
    </row>
    <row r="11" spans="1:33" ht="7.2" customHeight="1" x14ac:dyDescent="0.45">
      <c r="A11" s="11"/>
      <c r="B11" s="11"/>
      <c r="C11" s="11"/>
      <c r="D11" s="11"/>
      <c r="E11" s="11"/>
      <c r="F11" s="11"/>
      <c r="G11" s="11"/>
      <c r="H11" s="11"/>
      <c r="I11" s="11"/>
      <c r="J11" s="11"/>
      <c r="K11" s="11"/>
      <c r="L11" s="11"/>
      <c r="M11" s="11"/>
      <c r="N11" s="11"/>
      <c r="O11" s="11"/>
      <c r="P11" s="11"/>
      <c r="Q11" s="11"/>
      <c r="R11" s="346"/>
      <c r="S11" s="346"/>
      <c r="T11" s="346"/>
      <c r="U11" s="346"/>
      <c r="V11" s="346"/>
      <c r="W11" s="346"/>
      <c r="X11" s="346"/>
      <c r="Y11" s="346"/>
      <c r="Z11" s="346"/>
      <c r="AA11" s="11"/>
      <c r="AB11" s="11"/>
      <c r="AC11" s="11"/>
      <c r="AD11" s="11"/>
      <c r="AE11" s="11"/>
      <c r="AF11" s="11"/>
      <c r="AG11" s="11"/>
    </row>
    <row r="12" spans="1:33" ht="7.2" customHeight="1" x14ac:dyDescent="0.4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row>
    <row r="13" spans="1:33" ht="7.2" customHeight="1" x14ac:dyDescent="0.45">
      <c r="A13" s="11"/>
      <c r="B13" s="11"/>
      <c r="C13" s="11"/>
      <c r="D13" s="11"/>
      <c r="E13" s="11"/>
      <c r="F13" s="11"/>
      <c r="G13" s="11"/>
      <c r="H13" s="91"/>
      <c r="I13" s="91"/>
      <c r="J13" s="91"/>
      <c r="K13" s="91"/>
      <c r="L13" s="91"/>
      <c r="M13" s="91"/>
      <c r="N13" s="91"/>
      <c r="O13" s="91"/>
      <c r="P13" s="91"/>
      <c r="Q13" s="91"/>
      <c r="R13" s="11"/>
      <c r="S13" s="11"/>
      <c r="T13" s="11"/>
      <c r="U13" s="11"/>
      <c r="V13" s="11"/>
      <c r="W13" s="11"/>
      <c r="X13" s="11"/>
      <c r="Y13" s="11"/>
      <c r="Z13" s="11"/>
      <c r="AA13" s="11"/>
      <c r="AB13" s="11"/>
      <c r="AC13" s="11"/>
      <c r="AD13" s="11"/>
      <c r="AE13" s="11"/>
      <c r="AF13" s="11"/>
      <c r="AG13" s="11"/>
    </row>
    <row r="14" spans="1:33" ht="21.6" customHeight="1" x14ac:dyDescent="0.45">
      <c r="A14" s="11"/>
      <c r="B14" s="11"/>
      <c r="C14" s="11"/>
      <c r="D14" s="11"/>
      <c r="E14" s="11"/>
      <c r="F14" s="11"/>
      <c r="G14" s="11"/>
      <c r="H14" s="332" t="s">
        <v>276</v>
      </c>
      <c r="I14" s="332"/>
      <c r="J14" s="332"/>
      <c r="K14" s="332"/>
      <c r="L14" s="332"/>
      <c r="M14" s="332"/>
      <c r="N14" s="332"/>
      <c r="O14" s="332"/>
      <c r="P14" s="332"/>
      <c r="Q14" s="332"/>
      <c r="R14" s="332"/>
      <c r="S14" s="11"/>
      <c r="T14" s="11"/>
      <c r="U14" s="11"/>
      <c r="V14" s="11"/>
      <c r="W14" s="11"/>
      <c r="X14" s="11"/>
      <c r="Y14" s="11"/>
      <c r="Z14" s="11"/>
      <c r="AA14" s="11"/>
      <c r="AB14" s="11"/>
      <c r="AC14" s="11"/>
      <c r="AD14" s="11"/>
      <c r="AE14" s="11"/>
      <c r="AF14" s="11"/>
      <c r="AG14" s="271"/>
    </row>
    <row r="15" spans="1:33" ht="9.6" customHeight="1" x14ac:dyDescent="0.4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row>
    <row r="16" spans="1:33" ht="9.6" customHeight="1" x14ac:dyDescent="0.4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row>
    <row r="17" spans="1:33" ht="9.6" customHeight="1" x14ac:dyDescent="0.4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row>
    <row r="18" spans="1:33" x14ac:dyDescent="0.45">
      <c r="A18" s="344" t="s">
        <v>130</v>
      </c>
      <c r="B18" s="344"/>
      <c r="C18" s="90">
        <f>+[1]【2月】実績報告!T2</f>
        <v>9</v>
      </c>
      <c r="D18" s="90" t="s">
        <v>126</v>
      </c>
      <c r="E18" s="90">
        <f>+[1]【2月】実績報告!V2</f>
        <v>2</v>
      </c>
      <c r="F18" s="90" t="s">
        <v>127</v>
      </c>
      <c r="G18" s="90">
        <f>+[1]【2月】実績報告!X2</f>
        <v>28</v>
      </c>
      <c r="H18" s="90" t="s">
        <v>128</v>
      </c>
      <c r="I18" s="90" t="s">
        <v>277</v>
      </c>
      <c r="J18" s="90"/>
      <c r="K18" s="90"/>
      <c r="L18" s="90"/>
      <c r="M18" s="90"/>
      <c r="N18" s="90"/>
      <c r="O18" s="90"/>
      <c r="P18" s="90"/>
      <c r="Q18" s="90"/>
      <c r="R18" s="90"/>
      <c r="S18" s="90"/>
      <c r="T18" s="90"/>
      <c r="U18" s="90"/>
      <c r="V18" s="90"/>
      <c r="W18" s="90"/>
      <c r="X18" s="11"/>
      <c r="Y18" s="11"/>
      <c r="Z18" s="11"/>
      <c r="AA18" s="11"/>
      <c r="AC18" s="11"/>
      <c r="AD18" s="11"/>
      <c r="AE18" s="11"/>
      <c r="AF18" s="11"/>
      <c r="AG18" s="11"/>
    </row>
    <row r="19" spans="1:33" x14ac:dyDescent="0.45">
      <c r="A19" s="11" t="s">
        <v>278</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row>
    <row r="20" spans="1:33" ht="15" customHeight="1" x14ac:dyDescent="0.4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row>
    <row r="21" spans="1:33" x14ac:dyDescent="0.45">
      <c r="A21" s="11"/>
      <c r="B21" s="11"/>
      <c r="C21" s="11"/>
      <c r="D21" s="11"/>
      <c r="E21" s="11"/>
      <c r="F21" s="11"/>
      <c r="G21" s="11"/>
      <c r="H21" s="11"/>
      <c r="I21" s="11"/>
      <c r="J21" s="11"/>
      <c r="K21" s="11"/>
      <c r="L21" s="11" t="s">
        <v>110</v>
      </c>
      <c r="M21" s="11"/>
      <c r="N21" s="11"/>
      <c r="O21" s="11"/>
      <c r="P21" s="11"/>
      <c r="Q21" s="11"/>
      <c r="R21" s="11"/>
      <c r="S21" s="11"/>
      <c r="T21" s="11"/>
      <c r="U21" s="11"/>
      <c r="V21" s="11"/>
      <c r="W21" s="11"/>
      <c r="X21" s="11"/>
      <c r="Y21" s="11"/>
      <c r="Z21" s="11"/>
      <c r="AA21" s="11"/>
      <c r="AB21" s="11"/>
      <c r="AC21" s="11"/>
      <c r="AD21" s="11"/>
      <c r="AE21" s="11"/>
      <c r="AF21" s="11"/>
      <c r="AG21" s="11"/>
    </row>
    <row r="22" spans="1:33" ht="12.6" customHeight="1" x14ac:dyDescent="0.4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row>
    <row r="23" spans="1:33" ht="12.6" customHeight="1" x14ac:dyDescent="0.4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row>
    <row r="24" spans="1:33" x14ac:dyDescent="0.45">
      <c r="A24" s="11" t="s">
        <v>279</v>
      </c>
      <c r="B24" s="11"/>
      <c r="C24" s="11"/>
      <c r="D24" s="11"/>
      <c r="E24" s="11"/>
      <c r="F24" s="11"/>
      <c r="G24" s="11"/>
      <c r="H24" s="11"/>
      <c r="I24" s="11"/>
      <c r="J24" s="11"/>
      <c r="K24" s="274"/>
      <c r="L24" s="274"/>
      <c r="M24" s="628">
        <f>+[1]【2月】実績報告!I28</f>
        <v>0</v>
      </c>
      <c r="N24" s="628"/>
      <c r="O24" s="628"/>
      <c r="P24" s="274" t="s">
        <v>139</v>
      </c>
      <c r="Q24" s="274"/>
      <c r="R24" s="11"/>
      <c r="S24" s="11"/>
      <c r="T24" s="11"/>
      <c r="U24" s="11"/>
      <c r="V24" s="11"/>
      <c r="W24" s="11"/>
      <c r="X24" s="11"/>
      <c r="Y24" s="11"/>
      <c r="Z24" s="11"/>
      <c r="AA24" s="11"/>
      <c r="AB24" s="11"/>
      <c r="AC24" s="11"/>
      <c r="AD24" s="11"/>
      <c r="AE24" s="11"/>
      <c r="AF24" s="11"/>
      <c r="AG24" s="11"/>
    </row>
    <row r="25" spans="1:33" ht="13.95" customHeight="1" x14ac:dyDescent="0.4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x14ac:dyDescent="0.45">
      <c r="A26" s="11" t="s">
        <v>280</v>
      </c>
      <c r="B26" s="11"/>
      <c r="C26" s="11"/>
      <c r="D26" s="11"/>
      <c r="E26" s="11"/>
      <c r="F26" s="11"/>
      <c r="G26" s="11"/>
      <c r="H26" s="11"/>
      <c r="I26" s="11"/>
      <c r="J26" s="11"/>
      <c r="K26" s="11"/>
      <c r="L26" s="11"/>
      <c r="M26" s="608">
        <f>+M24</f>
        <v>0</v>
      </c>
      <c r="N26" s="608"/>
      <c r="O26" s="608"/>
      <c r="P26" s="11" t="s">
        <v>139</v>
      </c>
      <c r="Q26" s="11"/>
      <c r="R26" s="11"/>
      <c r="S26" s="11"/>
      <c r="T26" s="11"/>
      <c r="U26" s="11"/>
      <c r="V26" s="11"/>
      <c r="W26" s="11"/>
      <c r="X26" s="11"/>
      <c r="Y26" s="11"/>
      <c r="Z26" s="11"/>
      <c r="AA26" s="11"/>
      <c r="AB26" s="11"/>
      <c r="AC26" s="11"/>
      <c r="AD26" s="11"/>
      <c r="AE26" s="11"/>
      <c r="AF26" s="11"/>
      <c r="AG26" s="11"/>
    </row>
    <row r="27" spans="1:33" ht="13.95" customHeight="1" x14ac:dyDescent="0.4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x14ac:dyDescent="0.45">
      <c r="A28" s="11" t="s">
        <v>281</v>
      </c>
      <c r="B28" s="11"/>
      <c r="C28" s="11"/>
      <c r="D28" s="11"/>
      <c r="E28" s="11"/>
      <c r="F28" s="11"/>
      <c r="G28" s="11"/>
      <c r="H28" s="11"/>
      <c r="I28" s="608"/>
      <c r="J28" s="608"/>
      <c r="K28" s="608"/>
      <c r="L28" s="608"/>
      <c r="M28" s="608">
        <f>+M26-M30</f>
        <v>0</v>
      </c>
      <c r="N28" s="608"/>
      <c r="O28" s="608"/>
      <c r="P28" s="11" t="s">
        <v>139</v>
      </c>
      <c r="Q28" s="11"/>
      <c r="R28" s="11"/>
      <c r="S28" s="11"/>
      <c r="T28" s="11"/>
      <c r="U28" s="11"/>
      <c r="V28" s="11"/>
      <c r="W28" s="11"/>
      <c r="X28" s="11"/>
      <c r="Y28" s="11"/>
      <c r="Z28" s="11"/>
      <c r="AA28" s="11"/>
      <c r="AB28" s="11"/>
      <c r="AC28" s="11"/>
      <c r="AD28" s="11"/>
      <c r="AE28" s="11"/>
      <c r="AF28" s="11"/>
      <c r="AG28" s="11"/>
    </row>
    <row r="29" spans="1:33" ht="11.4" customHeight="1" x14ac:dyDescent="0.4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row>
    <row r="30" spans="1:33" x14ac:dyDescent="0.45">
      <c r="A30" s="11" t="s">
        <v>282</v>
      </c>
      <c r="B30" s="11"/>
      <c r="C30" s="11"/>
      <c r="D30" s="11"/>
      <c r="E30" s="11" t="s">
        <v>129</v>
      </c>
      <c r="F30" s="11"/>
      <c r="G30" s="11"/>
      <c r="H30" s="11"/>
      <c r="I30" s="608"/>
      <c r="J30" s="608"/>
      <c r="K30" s="608"/>
      <c r="L30" s="608"/>
      <c r="M30" s="628">
        <f>+[1]【2月】実績報告!I30</f>
        <v>0</v>
      </c>
      <c r="N30" s="628"/>
      <c r="O30" s="628"/>
      <c r="P30" s="11" t="s">
        <v>139</v>
      </c>
      <c r="Q30" s="11"/>
      <c r="R30" s="11"/>
      <c r="S30" s="11"/>
      <c r="T30" s="11"/>
      <c r="U30" s="11"/>
      <c r="V30" s="11"/>
      <c r="W30" s="11"/>
      <c r="X30" s="11"/>
      <c r="Y30" s="11"/>
      <c r="Z30" s="11"/>
      <c r="AA30" s="11"/>
      <c r="AB30" s="11"/>
      <c r="AC30" s="11"/>
      <c r="AD30" s="11"/>
      <c r="AE30" s="11"/>
      <c r="AF30" s="11"/>
      <c r="AG30" s="11"/>
    </row>
    <row r="31" spans="1:33" ht="15.6" customHeight="1" x14ac:dyDescent="0.45">
      <c r="A31" s="11"/>
      <c r="B31" s="11"/>
      <c r="C31" s="11"/>
      <c r="D31" s="11"/>
      <c r="E31" s="11"/>
      <c r="F31" s="11"/>
      <c r="G31" s="11"/>
      <c r="H31" s="11"/>
      <c r="I31" s="11"/>
      <c r="J31" s="11"/>
      <c r="K31" s="11" t="s">
        <v>129</v>
      </c>
      <c r="L31" s="11"/>
      <c r="M31" s="11"/>
      <c r="N31" s="11"/>
      <c r="O31" s="11"/>
      <c r="P31" s="11"/>
      <c r="Q31" s="11"/>
      <c r="R31" s="11"/>
      <c r="S31" s="11"/>
      <c r="T31" s="11"/>
      <c r="U31" s="11"/>
      <c r="V31" s="11"/>
      <c r="W31" s="11"/>
      <c r="X31" s="11"/>
      <c r="Y31" s="11"/>
      <c r="Z31" s="11"/>
      <c r="AA31" s="11"/>
      <c r="AB31" s="11"/>
      <c r="AC31" s="11"/>
      <c r="AD31" s="11"/>
      <c r="AE31" s="11"/>
      <c r="AF31" s="11"/>
      <c r="AG31" s="11"/>
    </row>
    <row r="32" spans="1:33" x14ac:dyDescent="0.45">
      <c r="A32" s="11"/>
      <c r="B32" s="11"/>
      <c r="C32" s="11"/>
      <c r="D32" s="11"/>
      <c r="E32" s="11"/>
      <c r="F32" s="11"/>
      <c r="G32" s="11"/>
      <c r="H32" s="11"/>
      <c r="I32" s="11"/>
      <c r="J32" s="272"/>
      <c r="K32" s="11"/>
      <c r="L32" s="272"/>
      <c r="M32" s="11"/>
      <c r="N32" s="273"/>
      <c r="O32" s="11"/>
      <c r="P32" s="11"/>
      <c r="Q32" s="11"/>
      <c r="R32" s="11"/>
      <c r="S32" s="11"/>
      <c r="T32" s="11"/>
      <c r="U32" s="11"/>
      <c r="V32" s="11"/>
      <c r="W32" s="11"/>
      <c r="X32" s="11"/>
      <c r="Y32" s="11"/>
      <c r="Z32" s="11"/>
      <c r="AA32" s="11"/>
      <c r="AB32" s="11"/>
      <c r="AC32" s="11"/>
      <c r="AD32" s="11"/>
      <c r="AE32" s="11"/>
      <c r="AF32" s="11"/>
      <c r="AG32" s="11"/>
    </row>
    <row r="33" spans="1:33" x14ac:dyDescent="0.4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ht="42" customHeight="1" x14ac:dyDescent="0.45">
      <c r="A34" s="11"/>
      <c r="B34" s="11"/>
      <c r="C34" s="11"/>
      <c r="D34" s="11"/>
      <c r="E34" s="11"/>
      <c r="F34" s="11"/>
      <c r="G34" s="11"/>
      <c r="H34" s="11"/>
      <c r="I34" s="629"/>
      <c r="J34" s="629"/>
      <c r="K34" s="629"/>
      <c r="L34" s="629"/>
      <c r="M34" s="629"/>
      <c r="N34" s="629"/>
      <c r="O34" s="629"/>
      <c r="P34" s="629"/>
      <c r="Q34" s="629"/>
      <c r="R34" s="629"/>
      <c r="S34" s="629"/>
      <c r="T34" s="629"/>
      <c r="U34" s="629"/>
      <c r="V34" s="629"/>
      <c r="W34" s="629"/>
      <c r="X34" s="629"/>
      <c r="Y34" s="11"/>
      <c r="Z34" s="11"/>
      <c r="AA34" s="11"/>
      <c r="AB34" s="11"/>
      <c r="AC34" s="11"/>
      <c r="AD34" s="11"/>
      <c r="AE34" s="11"/>
      <c r="AF34" s="11"/>
      <c r="AG34" s="11"/>
    </row>
    <row r="35" spans="1:33" x14ac:dyDescent="0.45">
      <c r="A35" s="11"/>
      <c r="B35" s="11"/>
      <c r="C35" s="11"/>
      <c r="D35" s="11"/>
      <c r="E35" s="11"/>
      <c r="F35" s="11"/>
      <c r="G35" s="11"/>
      <c r="H35" s="11"/>
      <c r="I35" s="90"/>
      <c r="J35" s="90"/>
      <c r="K35" s="90"/>
      <c r="L35" s="90"/>
      <c r="M35" s="90"/>
      <c r="N35" s="90"/>
      <c r="O35" s="90"/>
      <c r="P35" s="90"/>
      <c r="Q35" s="90"/>
      <c r="R35" s="90"/>
      <c r="S35" s="90"/>
      <c r="T35" s="90"/>
      <c r="U35" s="90"/>
      <c r="V35" s="90"/>
      <c r="W35" s="90"/>
      <c r="X35" s="90"/>
      <c r="Y35" s="11"/>
      <c r="Z35" s="11"/>
      <c r="AA35" s="11"/>
      <c r="AB35" s="11"/>
      <c r="AC35" s="11"/>
      <c r="AD35" s="11"/>
      <c r="AE35" s="11"/>
      <c r="AF35" s="11"/>
      <c r="AG35" s="11"/>
    </row>
    <row r="36" spans="1:33" x14ac:dyDescent="0.45">
      <c r="A36" s="11"/>
      <c r="B36" s="11"/>
      <c r="C36" s="11"/>
      <c r="D36" s="11"/>
      <c r="E36" s="11"/>
      <c r="F36" s="11"/>
      <c r="G36" s="11"/>
      <c r="H36" s="11"/>
      <c r="I36" s="333"/>
      <c r="J36" s="333"/>
      <c r="K36" s="333"/>
      <c r="L36" s="333"/>
      <c r="M36" s="333"/>
      <c r="N36" s="333"/>
      <c r="O36" s="333"/>
      <c r="P36" s="333"/>
      <c r="Q36" s="11"/>
      <c r="R36" s="11"/>
      <c r="S36" s="11"/>
      <c r="T36" s="11"/>
      <c r="U36" s="11"/>
      <c r="V36" s="11"/>
      <c r="W36" s="11"/>
      <c r="X36" s="11"/>
      <c r="Y36" s="11"/>
      <c r="Z36" s="11"/>
      <c r="AA36" s="11"/>
      <c r="AB36" s="11"/>
      <c r="AC36" s="11"/>
      <c r="AD36" s="11"/>
      <c r="AE36" s="11"/>
      <c r="AF36" s="11"/>
      <c r="AG36" s="11"/>
    </row>
    <row r="37" spans="1:33" x14ac:dyDescent="0.4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row>
    <row r="38" spans="1:33" ht="37.200000000000003" customHeight="1" x14ac:dyDescent="0.45">
      <c r="A38" s="11"/>
      <c r="B38" s="11"/>
      <c r="C38" s="11"/>
      <c r="D38" s="11"/>
      <c r="E38" s="11"/>
      <c r="F38" s="11"/>
      <c r="G38" s="11"/>
      <c r="H38" s="11"/>
      <c r="I38" s="629"/>
      <c r="J38" s="629"/>
      <c r="K38" s="629"/>
      <c r="L38" s="629"/>
      <c r="M38" s="629"/>
      <c r="N38" s="629"/>
      <c r="O38" s="629"/>
      <c r="P38" s="629"/>
      <c r="Q38" s="629"/>
      <c r="R38" s="629"/>
      <c r="S38" s="629"/>
      <c r="T38" s="629"/>
      <c r="U38" s="629"/>
      <c r="V38" s="629"/>
      <c r="W38" s="629"/>
      <c r="X38" s="629"/>
      <c r="Y38" s="11"/>
      <c r="Z38" s="11"/>
      <c r="AA38" s="11"/>
      <c r="AB38" s="11"/>
      <c r="AC38" s="11"/>
      <c r="AD38" s="11"/>
      <c r="AE38" s="11"/>
      <c r="AF38" s="11"/>
      <c r="AG38" s="11"/>
    </row>
    <row r="39" spans="1:33" ht="13.2" customHeight="1" x14ac:dyDescent="0.45">
      <c r="A39" s="11"/>
      <c r="B39" s="11"/>
      <c r="C39" s="11"/>
      <c r="D39" s="11"/>
      <c r="E39" s="11"/>
      <c r="F39" s="11"/>
      <c r="G39" s="11"/>
      <c r="H39" s="11"/>
      <c r="I39" s="90"/>
      <c r="J39" s="90"/>
      <c r="K39" s="90"/>
      <c r="L39" s="90"/>
      <c r="M39" s="90"/>
      <c r="N39" s="90"/>
      <c r="O39" s="90"/>
      <c r="P39" s="90"/>
      <c r="Q39" s="90"/>
      <c r="R39" s="90"/>
      <c r="S39" s="90"/>
      <c r="T39" s="90"/>
      <c r="U39" s="90"/>
      <c r="V39" s="90"/>
      <c r="W39" s="90"/>
      <c r="X39" s="90"/>
      <c r="Y39" s="11"/>
      <c r="Z39" s="11"/>
      <c r="AA39" s="11"/>
      <c r="AB39" s="11"/>
      <c r="AC39" s="11"/>
      <c r="AD39" s="11"/>
      <c r="AE39" s="11"/>
      <c r="AF39" s="11"/>
      <c r="AG39" s="11"/>
    </row>
    <row r="40" spans="1:33" x14ac:dyDescent="0.4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x14ac:dyDescent="0.4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row>
    <row r="42" spans="1:33" x14ac:dyDescent="0.4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x14ac:dyDescent="0.45">
      <c r="A43" s="11"/>
      <c r="B43" s="92"/>
      <c r="C43" s="92"/>
      <c r="D43" s="92"/>
      <c r="E43" s="92"/>
      <c r="F43" s="92"/>
      <c r="G43" s="92"/>
      <c r="H43" s="92"/>
      <c r="I43" s="92"/>
      <c r="J43" s="92"/>
      <c r="K43" s="92"/>
      <c r="L43" s="92"/>
      <c r="M43" s="92"/>
      <c r="N43" s="92"/>
      <c r="O43" s="92"/>
      <c r="P43" s="92"/>
      <c r="Q43" s="92"/>
      <c r="R43" s="92"/>
      <c r="S43" s="92"/>
      <c r="T43" s="92"/>
      <c r="U43" s="92"/>
      <c r="V43" s="92"/>
      <c r="W43" s="92"/>
      <c r="X43" s="92"/>
      <c r="Y43" s="11"/>
      <c r="Z43" s="11"/>
      <c r="AA43" s="11"/>
      <c r="AB43" s="11"/>
      <c r="AC43" s="11"/>
      <c r="AD43" s="11"/>
      <c r="AE43" s="11"/>
      <c r="AF43" s="11"/>
      <c r="AG43" s="11"/>
    </row>
    <row r="44" spans="1:33" ht="16.95" customHeight="1" x14ac:dyDescent="0.45">
      <c r="A44" s="11"/>
      <c r="B44" s="11"/>
      <c r="C44" s="11"/>
      <c r="D44" s="11"/>
      <c r="E44" s="11"/>
      <c r="F44" s="11"/>
      <c r="G44" s="11"/>
      <c r="H44" s="11"/>
      <c r="I44" s="11"/>
      <c r="J44" s="11"/>
      <c r="K44" s="92"/>
      <c r="L44" s="92"/>
      <c r="M44" s="92"/>
      <c r="N44" s="92"/>
      <c r="O44" s="92"/>
      <c r="P44" s="92"/>
      <c r="Q44" s="92"/>
      <c r="R44" s="92"/>
      <c r="S44" s="92"/>
      <c r="T44" s="92"/>
      <c r="U44" s="92"/>
      <c r="V44" s="92"/>
      <c r="W44" s="92"/>
      <c r="X44" s="92"/>
      <c r="Y44" s="11"/>
      <c r="Z44" s="11"/>
      <c r="AA44" s="11"/>
      <c r="AB44" s="11"/>
      <c r="AC44" s="11"/>
      <c r="AD44" s="11"/>
      <c r="AE44" s="11"/>
      <c r="AF44" s="11"/>
      <c r="AG44" s="11"/>
    </row>
    <row r="45" spans="1:33" x14ac:dyDescent="0.4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x14ac:dyDescent="0.4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x14ac:dyDescent="0.4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row>
    <row r="48" spans="1:33" x14ac:dyDescent="0.4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27" x14ac:dyDescent="0.4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sheetData>
  <sheetProtection sheet="1" objects="1" scenarios="1"/>
  <mergeCells count="19">
    <mergeCell ref="I38:X38"/>
    <mergeCell ref="I28:L28"/>
    <mergeCell ref="M28:O28"/>
    <mergeCell ref="I30:L30"/>
    <mergeCell ref="M30:O30"/>
    <mergeCell ref="I34:X34"/>
    <mergeCell ref="I36:P36"/>
    <mergeCell ref="M26:O26"/>
    <mergeCell ref="U2:V2"/>
    <mergeCell ref="B5:J5"/>
    <mergeCell ref="D6:G6"/>
    <mergeCell ref="P8:Q8"/>
    <mergeCell ref="R8:Z8"/>
    <mergeCell ref="R9:Z9"/>
    <mergeCell ref="R10:Z10"/>
    <mergeCell ref="R11:Z11"/>
    <mergeCell ref="H14:R14"/>
    <mergeCell ref="A18:B18"/>
    <mergeCell ref="M24:O24"/>
  </mergeCells>
  <phoneticPr fontId="1"/>
  <hyperlinks>
    <hyperlink ref="B6" r:id="rId1" display="q@ev" xr:uid="{D4952668-75E9-403D-A79C-F697389B5DA0}"/>
  </hyperlinks>
  <pageMargins left="0.70866141732283472" right="0.70866141732283472" top="0.55118110236220474" bottom="0.55118110236220474" header="0.31496062992125984" footer="0.31496062992125984"/>
  <pageSetup paperSize="9" scale="77"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申請書</vt:lpstr>
      <vt:lpstr>概算払い</vt:lpstr>
      <vt:lpstr>(別紙1－1)年間活動計画</vt:lpstr>
      <vt:lpstr>(別紙1－2)消耗品計画</vt:lpstr>
      <vt:lpstr>(別紙2)口座情報</vt:lpstr>
      <vt:lpstr>委任状</vt:lpstr>
      <vt:lpstr>(別紙3)収支予算</vt:lpstr>
      <vt:lpstr>(別紙4)収支計画</vt:lpstr>
      <vt:lpstr>チェックシート(申請)</vt:lpstr>
      <vt:lpstr>中間報告書</vt:lpstr>
      <vt:lpstr>(別紙1－1)年間活動実績報告_謝金・研修受講料</vt:lpstr>
      <vt:lpstr>(別紙1－2)消耗品費</vt:lpstr>
      <vt:lpstr>(別紙3)収支実績(自動入力)</vt:lpstr>
      <vt:lpstr>(別紙4)収支明細書</vt:lpstr>
      <vt:lpstr>チェックシート(中間)</vt:lpstr>
      <vt:lpstr>【2月】実績報告</vt:lpstr>
      <vt:lpstr>【2月】チェックシート(実績)</vt:lpstr>
      <vt:lpstr>補助金確定通知書</vt:lpstr>
      <vt:lpstr>申請書!_Hlk225329483</vt:lpstr>
      <vt:lpstr>'(別紙4)収支計画'!Excel_BuiltIn_Print_Area</vt:lpstr>
      <vt:lpstr>'(別紙4)収支明細書'!Excel_BuiltIn_Print_Area</vt:lpstr>
      <vt:lpstr>'(別紙1－1)年間活動計画'!Print_Area</vt:lpstr>
      <vt:lpstr>'(別紙1－1)年間活動実績報告_謝金・研修受講料'!Print_Area</vt:lpstr>
      <vt:lpstr>'(別紙1－2)消耗品計画'!Print_Area</vt:lpstr>
      <vt:lpstr>'(別紙1－2)消耗品費'!Print_Area</vt:lpstr>
      <vt:lpstr>'(別紙2)口座情報'!Print_Area</vt:lpstr>
      <vt:lpstr>'(別紙4)収支計画'!Print_Area</vt:lpstr>
      <vt:lpstr>'(別紙4)収支明細書'!Print_Area</vt:lpstr>
      <vt:lpstr>'【2月】チェックシート(実績)'!Print_Area</vt:lpstr>
      <vt:lpstr>【2月】実績報告!Print_Area</vt:lpstr>
      <vt:lpstr>'チェックシート(申請)'!Print_Area</vt:lpstr>
      <vt:lpstr>'チェックシート(中間)'!Print_Area</vt:lpstr>
      <vt:lpstr>委任状!Print_Area</vt:lpstr>
      <vt:lpstr>概算払い!Print_Area</vt:lpstr>
      <vt:lpstr>申請書!Print_Area</vt:lpstr>
      <vt:lpstr>中間報告書!Print_Area</vt:lpstr>
      <vt:lpstr>補助金確定通知書!Print_Area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2026-09-07T01:00:02Z</cp:lastPrinted>
  <dcterms:created xsi:type="dcterms:W3CDTF">2024-04-05T02:40:29Z</dcterms:created>
  <dcterms:modified xsi:type="dcterms:W3CDTF">2026-09-07T01:16:53Z</dcterms:modified>
</cp:coreProperties>
</file>