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500" windowWidth="15360" windowHeight="9015" tabRatio="860"/>
  </bookViews>
  <sheets>
    <sheet name="移動支援(伴う、単一日中)" sheetId="96" r:id="rId1"/>
    <sheet name="移動支援(伴う、単一早朝夜間)" sheetId="97" r:id="rId2"/>
    <sheet name="移動支援(伴う、単一深夜)" sheetId="98" r:id="rId3"/>
    <sheet name="移動支援(伴う、合成深夜)" sheetId="102" r:id="rId4"/>
    <sheet name="移動支援(伴う、合成早朝)" sheetId="101" r:id="rId5"/>
    <sheet name="移動支援(伴う、合成日中)" sheetId="103" r:id="rId6"/>
    <sheet name="移動支援(伴う、合成夜間１)" sheetId="104" r:id="rId7"/>
    <sheet name="移動支援(伴う、合成夜間２)" sheetId="105" r:id="rId8"/>
    <sheet name="移動支援(伴う、2h未合成１)" sheetId="113" r:id="rId9"/>
    <sheet name="移動支援(伴う、2h未合成２)" sheetId="114" r:id="rId10"/>
    <sheet name="移動支援(伴う、2h未合成３)" sheetId="115" r:id="rId11"/>
    <sheet name="移動支援(伴う、日中増分)" sheetId="106" r:id="rId12"/>
    <sheet name="移動支援(伴う、早朝夜間増分)" sheetId="107" r:id="rId13"/>
    <sheet name="移動支援(伴う、深夜増分)" sheetId="108" r:id="rId14"/>
    <sheet name="移動支援(伴わない、単一日中)" sheetId="141" r:id="rId15"/>
    <sheet name="移動支援(伴わない、単一早朝夜間)" sheetId="142" r:id="rId16"/>
    <sheet name="移動支援(伴わない、単一深夜)" sheetId="143" r:id="rId17"/>
    <sheet name="移動支援(伴わない、合成１)" sheetId="144" r:id="rId18"/>
    <sheet name="移動支援(伴わない、合成２)" sheetId="145" r:id="rId19"/>
    <sheet name="移動支援(伴わない、2h未合成１)" sheetId="146" r:id="rId20"/>
    <sheet name="移動支援(伴わない、日中増分)" sheetId="147" r:id="rId21"/>
    <sheet name="移動支援(伴わない、早朝夜間増分)" sheetId="148" r:id="rId22"/>
    <sheet name="移動支援(伴わない、深夜増分)" sheetId="149" r:id="rId23"/>
    <sheet name="加算" sheetId="150" r:id="rId24"/>
  </sheets>
  <externalReferences>
    <externalReference r:id="rId25"/>
  </externalReferences>
  <definedNames>
    <definedName name="_xlnm._FilterDatabase" localSheetId="8" hidden="1">'移動支援(伴う、2h未合成１)'!$A$1:$A$98</definedName>
    <definedName name="_xlnm._FilterDatabase" localSheetId="9" hidden="1">'移動支援(伴う、2h未合成２)'!$A$1:$A$83</definedName>
    <definedName name="_xlnm._FilterDatabase" localSheetId="10" hidden="1">'移動支援(伴う、2h未合成３)'!$A$1:$A$111</definedName>
    <definedName name="_xlnm._FilterDatabase" localSheetId="3" hidden="1">'移動支援(伴う、合成深夜)'!$A$1:$A$83</definedName>
    <definedName name="_xlnm._FilterDatabase" localSheetId="4" hidden="1">'移動支援(伴う、合成早朝)'!$A$1:$A$83</definedName>
    <definedName name="_xlnm._FilterDatabase" localSheetId="5" hidden="1">'移動支援(伴う、合成日中)'!$A$1:$A$91</definedName>
    <definedName name="_xlnm._FilterDatabase" localSheetId="6" hidden="1">'移動支援(伴う、合成夜間１)'!$A$1:$A$83</definedName>
    <definedName name="_xlnm._FilterDatabase" localSheetId="7" hidden="1">'移動支援(伴う、合成夜間２)'!$A$1:$A$83</definedName>
    <definedName name="_xlnm._FilterDatabase" localSheetId="13" hidden="1">'移動支援(伴う、深夜増分)'!$A$1:$A$75</definedName>
    <definedName name="_xlnm._FilterDatabase" localSheetId="12" hidden="1">'移動支援(伴う、早朝夜間増分)'!$A$1:$A$75</definedName>
    <definedName name="_xlnm._FilterDatabase" localSheetId="2" hidden="1">'移動支援(伴う、単一深夜)'!$A$1:$A$75</definedName>
    <definedName name="_xlnm._FilterDatabase" localSheetId="1" hidden="1">'移動支援(伴う、単一早朝夜間)'!$A$1:$A$75</definedName>
    <definedName name="_xlnm._FilterDatabase" localSheetId="0" hidden="1">'移動支援(伴う、単一日中)'!$A$2:$A$99</definedName>
    <definedName name="_xlnm._FilterDatabase" localSheetId="11" hidden="1">'移動支援(伴う、日中増分)'!$A$1:$A$99</definedName>
    <definedName name="_xlnm._FilterDatabase" localSheetId="19" hidden="1">'移動支援(伴わない、2h未合成１)'!$A$1:$A$128</definedName>
    <definedName name="_xlnm._FilterDatabase" localSheetId="17" hidden="1">'移動支援(伴わない、合成１)'!$A$1:$A$162</definedName>
    <definedName name="_xlnm._FilterDatabase" localSheetId="18" hidden="1">'移動支援(伴わない、合成２)'!$A$1:$A$96</definedName>
    <definedName name="_xlnm._FilterDatabase" localSheetId="22" hidden="1">'移動支援(伴わない、深夜増分)'!$A$1:$A$114</definedName>
    <definedName name="_xlnm._FilterDatabase" localSheetId="21" hidden="1">'移動支援(伴わない、早朝夜間増分)'!$A$1:$A$122</definedName>
    <definedName name="_xlnm._FilterDatabase" localSheetId="16" hidden="1">'移動支援(伴わない、単一深夜)'!$A$6:$AT$106</definedName>
    <definedName name="_xlnm._FilterDatabase" localSheetId="15" hidden="1">'移動支援(伴わない、単一早朝夜間)'!$A$1:$A$97</definedName>
    <definedName name="_xlnm._FilterDatabase" localSheetId="14" hidden="1">'移動支援(伴わない、単一日中)'!$A$1:$A$139</definedName>
    <definedName name="_xlnm._FilterDatabase" localSheetId="20" hidden="1">'移動支援(伴わない、日中増分)'!$A$1:$A$181</definedName>
    <definedName name="_xlnm.Print_Area" localSheetId="8">'移動支援(伴う、2h未合成１)'!$A$1:$BA$83</definedName>
    <definedName name="_xlnm.Print_Area" localSheetId="9">'移動支援(伴う、2h未合成２)'!$A$1:$BA$67</definedName>
    <definedName name="_xlnm.Print_Area" localSheetId="10">'移動支援(伴う、2h未合成３)'!$A$1:$BA$96</definedName>
    <definedName name="_xlnm.Print_Area" localSheetId="3">'移動支援(伴う、合成深夜)'!$A$1:$BE$67</definedName>
    <definedName name="_xlnm.Print_Area" localSheetId="4">'移動支援(伴う、合成早朝)'!$A$1:$BA$67</definedName>
    <definedName name="_xlnm.Print_Area" localSheetId="5">'移動支援(伴う、合成日中)'!$A$1:$BA$76</definedName>
    <definedName name="_xlnm.Print_Area" localSheetId="6">'移動支援(伴う、合成夜間１)'!$A$1:$BE$67</definedName>
    <definedName name="_xlnm.Print_Area" localSheetId="7">'移動支援(伴う、合成夜間２)'!$A$1:$BC$67</definedName>
    <definedName name="_xlnm.Print_Area" localSheetId="13">'移動支援(伴う、深夜増分)'!$A$1:$AT$59</definedName>
    <definedName name="_xlnm.Print_Area" localSheetId="12">'移動支援(伴う、早朝夜間増分)'!$A$1:$AT$68</definedName>
    <definedName name="_xlnm.Print_Area" localSheetId="2">'移動支援(伴う、単一深夜)'!$A$1:$AT$59</definedName>
    <definedName name="_xlnm.Print_Area" localSheetId="1">'移動支援(伴う、単一早朝夜間)'!$A$1:$AT$68</definedName>
    <definedName name="_xlnm.Print_Area" localSheetId="0">'移動支援(伴う、単一日中)'!$A$1:$AT$92</definedName>
    <definedName name="_xlnm.Print_Area" localSheetId="11">'移動支援(伴う、日中増分)'!$A$1:$AT$91</definedName>
    <definedName name="_xlnm.Print_Area" localSheetId="19">'移動支援(伴わない、2h未合成１)'!$A$1:$BA$115</definedName>
    <definedName name="_xlnm.Print_Area" localSheetId="17">'移動支援(伴わない、合成１)'!$A$1:$BE$129</definedName>
    <definedName name="_xlnm.Print_Area" localSheetId="18">'移動支援(伴わない、合成２)'!$A$1:$BE$80</definedName>
    <definedName name="_xlnm.Print_Area" localSheetId="22">'移動支援(伴わない、深夜増分)'!$A$1:$AT$98</definedName>
    <definedName name="_xlnm.Print_Area" localSheetId="21">'移動支援(伴わない、早朝夜間増分)'!$A$1:$AT$115</definedName>
    <definedName name="_xlnm.Print_Area" localSheetId="16">'移動支援(伴わない、単一深夜)'!$A$1:$AT$107</definedName>
    <definedName name="_xlnm.Print_Area" localSheetId="15">'移動支援(伴わない、単一早朝夜間)'!$A$1:$AT$90</definedName>
    <definedName name="_xlnm.Print_Area" localSheetId="14">'移動支援(伴わない、単一日中)'!$A$1:$AT$131</definedName>
    <definedName name="_xlnm.Print_Area" localSheetId="20">'移動支援(伴わない、日中増分)'!$A$1:$AT$174</definedName>
    <definedName name="_xlnm.Print_Area" localSheetId="23">加算!$A$1:$W$11</definedName>
    <definedName name="_xlnm.Print_Titles" localSheetId="14">'移動支援(伴わない、単一日中)'!$1:$6</definedName>
    <definedName name="_xlnm.Print_Titles" localSheetId="20">'移動支援(伴わない、日中増分)'!$1:$6</definedName>
  </definedNames>
  <calcPr calcId="125725"/>
</workbook>
</file>

<file path=xl/calcChain.xml><?xml version="1.0" encoding="utf-8"?>
<calcChain xmlns="http://schemas.openxmlformats.org/spreadsheetml/2006/main">
  <c r="AS42" i="96"/>
  <c r="BB76" i="146"/>
  <c r="BB72"/>
  <c r="BB69"/>
  <c r="BB66"/>
  <c r="BB62"/>
  <c r="BB59"/>
  <c r="BB55"/>
  <c r="BB52"/>
  <c r="BB48"/>
  <c r="BB45"/>
  <c r="AZ69"/>
  <c r="AZ72"/>
  <c r="AZ76"/>
  <c r="AZ67"/>
  <c r="AZ66"/>
  <c r="AZ62"/>
  <c r="AZ55"/>
  <c r="AZ52"/>
  <c r="AZ48"/>
  <c r="AZ46"/>
  <c r="AZ43"/>
  <c r="BB63"/>
  <c r="BB49"/>
  <c r="BB37"/>
  <c r="BB34"/>
  <c r="BB31"/>
  <c r="BB28"/>
  <c r="BB25"/>
  <c r="BB21"/>
  <c r="BB18"/>
  <c r="BB22"/>
  <c r="BB12"/>
  <c r="BB15"/>
  <c r="BB9"/>
  <c r="AZ34"/>
  <c r="AZ32"/>
  <c r="AZ31"/>
  <c r="AZ30"/>
  <c r="AZ29"/>
  <c r="AZ25"/>
  <c r="AZ21"/>
  <c r="AZ20"/>
  <c r="AZ19"/>
  <c r="AZ18"/>
  <c r="AZ15"/>
  <c r="AZ14"/>
  <c r="AZ13"/>
  <c r="AZ12"/>
  <c r="AZ11"/>
  <c r="AZ10"/>
  <c r="AZ7"/>
  <c r="BF36" i="145"/>
  <c r="BF37"/>
  <c r="BF33"/>
  <c r="BF26"/>
  <c r="BF27"/>
  <c r="BF30"/>
  <c r="BF23"/>
  <c r="BF12"/>
  <c r="BF13"/>
  <c r="BF16"/>
  <c r="BF19"/>
  <c r="BF9"/>
  <c r="BD38"/>
  <c r="BD36"/>
  <c r="BD31"/>
  <c r="BD30"/>
  <c r="BD26"/>
  <c r="BD21"/>
  <c r="BD16"/>
  <c r="BD12"/>
  <c r="BD7"/>
  <c r="BD126" i="144"/>
  <c r="BD123"/>
  <c r="BD118"/>
  <c r="BD117"/>
  <c r="BD113"/>
  <c r="BD108"/>
  <c r="BD99"/>
  <c r="BD98"/>
  <c r="BD97"/>
  <c r="BD96"/>
  <c r="BF123"/>
  <c r="BF120"/>
  <c r="BF113"/>
  <c r="BF114"/>
  <c r="BF117"/>
  <c r="BF110"/>
  <c r="BF99"/>
  <c r="BF100"/>
  <c r="BF103"/>
  <c r="BF106"/>
  <c r="BF96"/>
  <c r="BF81"/>
  <c r="BF78"/>
  <c r="BF71"/>
  <c r="BF72"/>
  <c r="BF75"/>
  <c r="BF68"/>
  <c r="BF57"/>
  <c r="BF58"/>
  <c r="BF61"/>
  <c r="BF64"/>
  <c r="BF54"/>
  <c r="BF25"/>
  <c r="BF21"/>
  <c r="BF17"/>
  <c r="BD81"/>
  <c r="BD80"/>
  <c r="BD79"/>
  <c r="BD76"/>
  <c r="BD75"/>
  <c r="BD74"/>
  <c r="BD73"/>
  <c r="BD71"/>
  <c r="BD70"/>
  <c r="BD69"/>
  <c r="BD66"/>
  <c r="BD64"/>
  <c r="BD63"/>
  <c r="BD62"/>
  <c r="BD61"/>
  <c r="BD60"/>
  <c r="BD59"/>
  <c r="BD57"/>
  <c r="BD56"/>
  <c r="BD55"/>
  <c r="BD52"/>
  <c r="L54" i="148"/>
  <c r="BB89" i="146"/>
  <c r="BB92"/>
  <c r="BB95"/>
  <c r="BB98"/>
  <c r="BB99"/>
  <c r="BB102"/>
  <c r="BB105"/>
  <c r="BB108"/>
  <c r="BB111"/>
  <c r="BB114"/>
  <c r="BB86"/>
  <c r="BB56"/>
  <c r="BB73"/>
  <c r="BF40" i="145"/>
  <c r="BF107" i="144"/>
  <c r="BF124"/>
  <c r="BF125"/>
  <c r="BF128"/>
  <c r="BF65"/>
  <c r="BF82"/>
  <c r="BF83"/>
  <c r="BF86"/>
  <c r="BF45"/>
  <c r="BF38"/>
  <c r="BF41"/>
  <c r="BF42"/>
  <c r="BF37"/>
  <c r="BF26"/>
  <c r="BF29"/>
  <c r="BF30"/>
  <c r="BF33"/>
  <c r="BF10"/>
  <c r="BF13"/>
  <c r="BF14"/>
  <c r="BF18"/>
  <c r="BF9"/>
  <c r="L105" i="143"/>
  <c r="L101"/>
  <c r="L97"/>
  <c r="L93"/>
  <c r="L89"/>
  <c r="L85"/>
  <c r="L81"/>
  <c r="L77"/>
  <c r="L73"/>
  <c r="L69"/>
  <c r="L65"/>
  <c r="L61"/>
  <c r="L57"/>
  <c r="L53"/>
  <c r="L49"/>
  <c r="L45"/>
  <c r="L41"/>
  <c r="L37"/>
  <c r="L33"/>
  <c r="AS33" s="1"/>
  <c r="L89" i="142"/>
  <c r="L86"/>
  <c r="L83"/>
  <c r="L80"/>
  <c r="L77"/>
  <c r="L74"/>
  <c r="L71"/>
  <c r="L68"/>
  <c r="L65"/>
  <c r="L62"/>
  <c r="L59"/>
  <c r="L33"/>
  <c r="L30"/>
  <c r="L27"/>
  <c r="L27" i="141"/>
  <c r="L30" s="1"/>
  <c r="L33" s="1"/>
  <c r="L36" s="1"/>
  <c r="L39" s="1"/>
  <c r="L42" s="1"/>
  <c r="L45" s="1"/>
  <c r="L48" s="1"/>
  <c r="L51" s="1"/>
  <c r="L54" s="1"/>
  <c r="L57" s="1"/>
  <c r="L60" s="1"/>
  <c r="L63" s="1"/>
  <c r="L66" s="1"/>
  <c r="L69" s="1"/>
  <c r="L72" s="1"/>
  <c r="L75" s="1"/>
  <c r="L78" s="1"/>
  <c r="L81" s="1"/>
  <c r="L84" s="1"/>
  <c r="L87" s="1"/>
  <c r="L90" s="1"/>
  <c r="L93" s="1"/>
  <c r="L96" s="1"/>
  <c r="L99" s="1"/>
  <c r="L102" s="1"/>
  <c r="L105" s="1"/>
  <c r="L108" s="1"/>
  <c r="L111" s="1"/>
  <c r="L114" s="1"/>
  <c r="L117" s="1"/>
  <c r="L120" s="1"/>
  <c r="L123" s="1"/>
  <c r="L126" s="1"/>
  <c r="L129" s="1"/>
  <c r="BB58" i="115"/>
  <c r="BB61"/>
  <c r="BB13"/>
  <c r="BB94"/>
  <c r="BB85"/>
  <c r="BB78"/>
  <c r="BB81"/>
  <c r="BB82"/>
  <c r="BB77"/>
  <c r="BB66"/>
  <c r="BB69"/>
  <c r="BB70"/>
  <c r="BB73"/>
  <c r="BB74"/>
  <c r="BB65"/>
  <c r="BB50"/>
  <c r="BB53"/>
  <c r="BB54"/>
  <c r="BB57"/>
  <c r="BB49"/>
  <c r="BB45"/>
  <c r="BB38"/>
  <c r="BB41"/>
  <c r="BB42"/>
  <c r="BB37"/>
  <c r="BB26"/>
  <c r="BB29"/>
  <c r="BB30"/>
  <c r="BB33"/>
  <c r="BB25"/>
  <c r="BB21"/>
  <c r="BB14"/>
  <c r="BB17"/>
  <c r="BB18"/>
  <c r="BB10"/>
  <c r="BB9"/>
  <c r="BB65" i="114"/>
  <c r="BB58"/>
  <c r="BB61"/>
  <c r="BB57"/>
  <c r="BB46"/>
  <c r="BB49"/>
  <c r="BB50"/>
  <c r="BB53"/>
  <c r="BB45"/>
  <c r="BB30"/>
  <c r="BB33"/>
  <c r="BB34"/>
  <c r="BB37"/>
  <c r="BB38"/>
  <c r="BB41"/>
  <c r="BB29"/>
  <c r="BB10"/>
  <c r="BB13"/>
  <c r="BB14"/>
  <c r="BB17"/>
  <c r="BB18"/>
  <c r="BB21"/>
  <c r="BB22"/>
  <c r="BB25"/>
  <c r="BB9"/>
  <c r="BB81" i="113"/>
  <c r="BB74"/>
  <c r="BB77"/>
  <c r="BB78"/>
  <c r="BB73"/>
  <c r="BB62"/>
  <c r="BB65"/>
  <c r="BB66"/>
  <c r="BB69"/>
  <c r="BB61"/>
  <c r="BB46"/>
  <c r="BB49"/>
  <c r="BB50"/>
  <c r="BB53"/>
  <c r="BB54"/>
  <c r="BB57"/>
  <c r="BB45"/>
  <c r="BB41"/>
  <c r="BB34"/>
  <c r="BB37"/>
  <c r="BB38"/>
  <c r="BB33"/>
  <c r="BB22"/>
  <c r="BB25"/>
  <c r="BB26"/>
  <c r="BB29"/>
  <c r="BB21"/>
  <c r="BB17"/>
  <c r="BB10"/>
  <c r="BB13"/>
  <c r="BB14"/>
  <c r="BB9"/>
  <c r="BF65" i="104"/>
  <c r="BF58"/>
  <c r="BF61"/>
  <c r="BF57"/>
  <c r="BF46"/>
  <c r="BF49"/>
  <c r="BF50"/>
  <c r="BF53"/>
  <c r="BF45"/>
  <c r="BF30"/>
  <c r="BF33"/>
  <c r="BF34"/>
  <c r="BF37"/>
  <c r="BF38"/>
  <c r="BF41"/>
  <c r="BF29"/>
  <c r="BF10"/>
  <c r="BF13"/>
  <c r="BF14"/>
  <c r="BF17"/>
  <c r="BF18"/>
  <c r="BF21"/>
  <c r="BF22"/>
  <c r="BF25"/>
  <c r="BF9"/>
  <c r="BB74" i="103"/>
  <c r="BB58"/>
  <c r="BB61"/>
  <c r="BB57"/>
  <c r="BB65"/>
  <c r="BB46"/>
  <c r="BB49"/>
  <c r="BB50"/>
  <c r="BB53"/>
  <c r="BB45"/>
  <c r="BB30"/>
  <c r="BB33"/>
  <c r="BB34"/>
  <c r="BB37"/>
  <c r="BB38"/>
  <c r="BB41"/>
  <c r="BB29"/>
  <c r="BB10"/>
  <c r="BB13"/>
  <c r="BB14"/>
  <c r="BB17"/>
  <c r="BB18"/>
  <c r="BB21"/>
  <c r="BB22"/>
  <c r="BB25"/>
  <c r="BB9"/>
  <c r="BB46" i="101"/>
  <c r="BB49"/>
  <c r="BB50"/>
  <c r="BB53"/>
  <c r="BB45"/>
  <c r="BB65"/>
  <c r="BB58"/>
  <c r="BB61"/>
  <c r="BB62"/>
  <c r="BB57"/>
  <c r="BB54"/>
  <c r="BB30"/>
  <c r="BB33"/>
  <c r="BB34"/>
  <c r="BB37"/>
  <c r="BB38"/>
  <c r="BB41"/>
  <c r="BB29"/>
  <c r="BB10"/>
  <c r="BB13"/>
  <c r="BB14"/>
  <c r="BB17"/>
  <c r="BB18"/>
  <c r="BB21"/>
  <c r="BB22"/>
  <c r="BB25"/>
  <c r="BB9"/>
  <c r="BF65" i="102"/>
  <c r="BF61"/>
  <c r="BF58"/>
  <c r="BF57"/>
  <c r="BF46"/>
  <c r="BF49"/>
  <c r="BF50"/>
  <c r="BF53"/>
  <c r="BF54"/>
  <c r="BF62"/>
  <c r="BF45"/>
  <c r="BF29"/>
  <c r="BF37"/>
  <c r="BF10"/>
  <c r="BF13"/>
  <c r="BF14"/>
  <c r="BF17"/>
  <c r="BF18"/>
  <c r="BF21"/>
  <c r="BF22"/>
  <c r="BF25"/>
  <c r="BF26"/>
  <c r="BF9"/>
  <c r="BF30"/>
  <c r="BF33"/>
  <c r="BF34"/>
  <c r="BF38"/>
  <c r="BF41"/>
  <c r="BF42"/>
  <c r="BD7"/>
  <c r="L38" i="96"/>
  <c r="AS93" i="149"/>
  <c r="AS89"/>
  <c r="AS88"/>
  <c r="AS87"/>
  <c r="AS86"/>
  <c r="AS85"/>
  <c r="AS84"/>
  <c r="AS82"/>
  <c r="AS81"/>
  <c r="AS80"/>
  <c r="AS75"/>
  <c r="AS74"/>
  <c r="AS73"/>
  <c r="AS72"/>
  <c r="AS71"/>
  <c r="AS70"/>
  <c r="AS68"/>
  <c r="AS67"/>
  <c r="AS66"/>
  <c r="AS61"/>
  <c r="AS60"/>
  <c r="AS59"/>
  <c r="AS58"/>
  <c r="AS57"/>
  <c r="AS56"/>
  <c r="AS54"/>
  <c r="AS53"/>
  <c r="AS52"/>
  <c r="AS47"/>
  <c r="AS46"/>
  <c r="AS45"/>
  <c r="AS44"/>
  <c r="AS43"/>
  <c r="AS42"/>
  <c r="AS40"/>
  <c r="AS39"/>
  <c r="AS38"/>
  <c r="AS33"/>
  <c r="AS32"/>
  <c r="AS31"/>
  <c r="AS30"/>
  <c r="AS29"/>
  <c r="AS28"/>
  <c r="AS26"/>
  <c r="AS25"/>
  <c r="AS24"/>
  <c r="AS19"/>
  <c r="AS18"/>
  <c r="AS17"/>
  <c r="AS16"/>
  <c r="AS15"/>
  <c r="AS14"/>
  <c r="AS12"/>
  <c r="AS11"/>
  <c r="AS10"/>
  <c r="AZ17" i="146"/>
  <c r="AZ16"/>
  <c r="AZ114"/>
  <c r="AZ113"/>
  <c r="AZ112"/>
  <c r="AZ111"/>
  <c r="AZ110"/>
  <c r="AZ109"/>
  <c r="AZ102"/>
  <c r="AZ101"/>
  <c r="AZ100"/>
  <c r="AZ98"/>
  <c r="AZ97"/>
  <c r="AZ96"/>
  <c r="AZ95"/>
  <c r="AZ94"/>
  <c r="AZ93"/>
  <c r="AZ92"/>
  <c r="AZ91"/>
  <c r="AZ90"/>
  <c r="AZ89"/>
  <c r="AZ88"/>
  <c r="AZ87"/>
  <c r="AZ84"/>
  <c r="AZ75"/>
  <c r="AZ74"/>
  <c r="AZ59"/>
  <c r="AZ58"/>
  <c r="AZ57"/>
  <c r="AZ54"/>
  <c r="AZ53"/>
  <c r="AZ51"/>
  <c r="AZ50"/>
  <c r="AZ47"/>
  <c r="AZ37"/>
  <c r="AZ36"/>
  <c r="AZ35"/>
  <c r="AZ33"/>
  <c r="AZ24"/>
  <c r="AZ23"/>
  <c r="AZ9"/>
  <c r="AZ8"/>
  <c r="AS105" i="143"/>
  <c r="AS101"/>
  <c r="AS97"/>
  <c r="AS96"/>
  <c r="AS95"/>
  <c r="AS93"/>
  <c r="AS92"/>
  <c r="AS91"/>
  <c r="AS89"/>
  <c r="AS88"/>
  <c r="AS87"/>
  <c r="AS81"/>
  <c r="AS80"/>
  <c r="AS79"/>
  <c r="AS77"/>
  <c r="AS76"/>
  <c r="AS75"/>
  <c r="AS73"/>
  <c r="AS72"/>
  <c r="AS71"/>
  <c r="AS65"/>
  <c r="AS64"/>
  <c r="AS63"/>
  <c r="AS61"/>
  <c r="AS60"/>
  <c r="AS59"/>
  <c r="AS57"/>
  <c r="AS56"/>
  <c r="AS55"/>
  <c r="AS49"/>
  <c r="AS48"/>
  <c r="AS47"/>
  <c r="AS45"/>
  <c r="AS44"/>
  <c r="AS43"/>
  <c r="AS41"/>
  <c r="AS40"/>
  <c r="AS39"/>
  <c r="AS32"/>
  <c r="AS31"/>
  <c r="AS29"/>
  <c r="AS28"/>
  <c r="AS27"/>
  <c r="AS25"/>
  <c r="AS24"/>
  <c r="AS23"/>
  <c r="AS17"/>
  <c r="AS16"/>
  <c r="AS15"/>
  <c r="AS13"/>
  <c r="AS12"/>
  <c r="AS11"/>
  <c r="AS9"/>
  <c r="AS8"/>
  <c r="AS7"/>
  <c r="AS83" i="142"/>
  <c r="AS82"/>
  <c r="AS81"/>
  <c r="AS80"/>
  <c r="AS79"/>
  <c r="AS78"/>
  <c r="AS77"/>
  <c r="AS76"/>
  <c r="AS75"/>
  <c r="AS71"/>
  <c r="AS70"/>
  <c r="AS69"/>
  <c r="AS68"/>
  <c r="AS67"/>
  <c r="AS66"/>
  <c r="AS65"/>
  <c r="AS64"/>
  <c r="AS63"/>
  <c r="AS59"/>
  <c r="AS58"/>
  <c r="AS57"/>
  <c r="AS56"/>
  <c r="AS55"/>
  <c r="AS54"/>
  <c r="AS53"/>
  <c r="AS52"/>
  <c r="AS51"/>
  <c r="AS47"/>
  <c r="AS46"/>
  <c r="AS45"/>
  <c r="AS44"/>
  <c r="AS43"/>
  <c r="AS42"/>
  <c r="AS41"/>
  <c r="AS40"/>
  <c r="AS39"/>
  <c r="AS30"/>
  <c r="AS29"/>
  <c r="AS28"/>
  <c r="AS27"/>
  <c r="AS26"/>
  <c r="AS25"/>
  <c r="AS24"/>
  <c r="AS23"/>
  <c r="AS22"/>
  <c r="AS21"/>
  <c r="AS20"/>
  <c r="AS19"/>
  <c r="AS15"/>
  <c r="AS14"/>
  <c r="AS13"/>
  <c r="AS12"/>
  <c r="AS11"/>
  <c r="AS10"/>
  <c r="AS9"/>
  <c r="AS8"/>
  <c r="AS7"/>
  <c r="AS31"/>
  <c r="Q105" i="146"/>
  <c r="AZ104" s="1"/>
  <c r="Q108"/>
  <c r="AZ108" s="1"/>
  <c r="Q114"/>
  <c r="Q111"/>
  <c r="K98"/>
  <c r="K92"/>
  <c r="K89"/>
  <c r="AZ27"/>
  <c r="AS18" i="141"/>
  <c r="AS15"/>
  <c r="AS12"/>
  <c r="AS9"/>
  <c r="AZ107" i="146" l="1"/>
  <c r="AZ106"/>
  <c r="AZ103"/>
  <c r="AZ105"/>
  <c r="AZ26"/>
  <c r="AZ28"/>
  <c r="AS30" i="96"/>
  <c r="AS33"/>
  <c r="AS34"/>
  <c r="V9" i="150" l="1"/>
  <c r="V10"/>
  <c r="V8"/>
  <c r="L97" i="149"/>
  <c r="L93"/>
  <c r="L89"/>
  <c r="L86"/>
  <c r="L82"/>
  <c r="L79"/>
  <c r="L75"/>
  <c r="L72"/>
  <c r="L68"/>
  <c r="L65"/>
  <c r="L61"/>
  <c r="L58"/>
  <c r="L54"/>
  <c r="L51"/>
  <c r="L47"/>
  <c r="L44"/>
  <c r="L40"/>
  <c r="L37"/>
  <c r="L33"/>
  <c r="L30"/>
  <c r="L26"/>
  <c r="L23"/>
  <c r="L19"/>
  <c r="L16"/>
  <c r="L12"/>
  <c r="L114" i="148"/>
  <c r="L110"/>
  <c r="AS110" s="1"/>
  <c r="L106"/>
  <c r="L103"/>
  <c r="L99"/>
  <c r="L96"/>
  <c r="L92"/>
  <c r="L89"/>
  <c r="L85"/>
  <c r="L82"/>
  <c r="L78"/>
  <c r="L75"/>
  <c r="L71"/>
  <c r="L68"/>
  <c r="L64"/>
  <c r="L61"/>
  <c r="L57"/>
  <c r="S79" i="145"/>
  <c r="S75"/>
  <c r="S72"/>
  <c r="S69"/>
  <c r="S65"/>
  <c r="S62"/>
  <c r="S58"/>
  <c r="S55"/>
  <c r="S51"/>
  <c r="S48"/>
  <c r="S128" i="144"/>
  <c r="S110"/>
  <c r="S99"/>
  <c r="S96"/>
  <c r="S86"/>
  <c r="S68"/>
  <c r="S57"/>
  <c r="S54"/>
  <c r="L172" i="147"/>
  <c r="L168"/>
  <c r="L164"/>
  <c r="L160"/>
  <c r="L156"/>
  <c r="L152"/>
  <c r="L148"/>
  <c r="L144"/>
  <c r="L140"/>
  <c r="L136"/>
  <c r="L132"/>
  <c r="V76" i="146"/>
  <c r="V72"/>
  <c r="V69"/>
  <c r="V66"/>
  <c r="V62"/>
  <c r="V59"/>
  <c r="R37"/>
  <c r="R34"/>
  <c r="R31"/>
  <c r="F114"/>
  <c r="F111"/>
  <c r="F108"/>
  <c r="F105"/>
  <c r="F102"/>
  <c r="F98"/>
  <c r="F95"/>
  <c r="F92"/>
  <c r="F89"/>
  <c r="F86"/>
  <c r="G69"/>
  <c r="G59"/>
  <c r="G45"/>
  <c r="AS75" i="148" l="1"/>
  <c r="AS73"/>
  <c r="AS74"/>
  <c r="AS88"/>
  <c r="AS89"/>
  <c r="AS87"/>
  <c r="AS103"/>
  <c r="AS101"/>
  <c r="AS102"/>
  <c r="AS57"/>
  <c r="AS55"/>
  <c r="AS56"/>
  <c r="AS64"/>
  <c r="AS62"/>
  <c r="AS63"/>
  <c r="AS70"/>
  <c r="AS71"/>
  <c r="AS69"/>
  <c r="AS77"/>
  <c r="AS78"/>
  <c r="AS76"/>
  <c r="AS85"/>
  <c r="AS83"/>
  <c r="AS84"/>
  <c r="AS92"/>
  <c r="AS90"/>
  <c r="AS91"/>
  <c r="AS98"/>
  <c r="AS99"/>
  <c r="AS97"/>
  <c r="AS105"/>
  <c r="AS106"/>
  <c r="AS104"/>
  <c r="AS60"/>
  <c r="AS61"/>
  <c r="AS59"/>
  <c r="AZ71" i="146"/>
  <c r="AZ70"/>
  <c r="AZ68"/>
  <c r="AZ65"/>
  <c r="AZ64"/>
  <c r="AZ60"/>
  <c r="AZ61"/>
  <c r="L9" i="148"/>
  <c r="AS134" i="147"/>
  <c r="AS135"/>
  <c r="AS136"/>
  <c r="AS137"/>
  <c r="AS138"/>
  <c r="AS139"/>
  <c r="AS140"/>
  <c r="AS141"/>
  <c r="AS142"/>
  <c r="AS143"/>
  <c r="AS144"/>
  <c r="AS145"/>
  <c r="AS146"/>
  <c r="AS147"/>
  <c r="AS148"/>
  <c r="AS149"/>
  <c r="AS150"/>
  <c r="AS151"/>
  <c r="AS152"/>
  <c r="AS153"/>
  <c r="AS154"/>
  <c r="AS155"/>
  <c r="AS156"/>
  <c r="AS157"/>
  <c r="AS158"/>
  <c r="AS159"/>
  <c r="AS160"/>
  <c r="AS161"/>
  <c r="AS162"/>
  <c r="AS163"/>
  <c r="AS164"/>
  <c r="AS165"/>
  <c r="AS166"/>
  <c r="AS167"/>
  <c r="AS168"/>
  <c r="AS169"/>
  <c r="AS170"/>
  <c r="AS171"/>
  <c r="AS172"/>
  <c r="AS132"/>
  <c r="AS131"/>
  <c r="AS130"/>
  <c r="L125"/>
  <c r="AS129" i="141"/>
  <c r="AS128"/>
  <c r="AS127"/>
  <c r="AS126"/>
  <c r="AS125"/>
  <c r="AS124"/>
  <c r="AS123"/>
  <c r="AS122"/>
  <c r="AS121"/>
  <c r="AS120"/>
  <c r="AS119"/>
  <c r="AS118"/>
  <c r="AS117"/>
  <c r="AS116"/>
  <c r="AS115"/>
  <c r="AS114"/>
  <c r="AS113"/>
  <c r="AS112"/>
  <c r="AS111"/>
  <c r="AS110"/>
  <c r="AS109"/>
  <c r="AS108"/>
  <c r="AS107"/>
  <c r="AS106"/>
  <c r="AS105"/>
  <c r="AS104"/>
  <c r="AS103"/>
  <c r="AS102"/>
  <c r="AS101"/>
  <c r="AS100"/>
  <c r="AS99"/>
  <c r="AS98"/>
  <c r="AS97"/>
  <c r="AS96"/>
  <c r="AS95"/>
  <c r="AS94"/>
  <c r="AS93"/>
  <c r="AS92"/>
  <c r="AS91"/>
  <c r="AS90"/>
  <c r="AS89"/>
  <c r="AS88"/>
  <c r="AS87"/>
  <c r="AS86"/>
  <c r="AS85"/>
  <c r="L53" i="108"/>
  <c r="AS52" s="1"/>
  <c r="L66" i="107"/>
  <c r="AS65" s="1"/>
  <c r="L21"/>
  <c r="AS57" i="98"/>
  <c r="AS52"/>
  <c r="AS49"/>
  <c r="AS45"/>
  <c r="AS42"/>
  <c r="AS65" i="97"/>
  <c r="AS15" i="96"/>
  <c r="AS14"/>
  <c r="AS13"/>
  <c r="AS12"/>
  <c r="BD35" i="145"/>
  <c r="BD34"/>
  <c r="BD29"/>
  <c r="BD28"/>
  <c r="BD25"/>
  <c r="BD24"/>
  <c r="BD15"/>
  <c r="BD14"/>
  <c r="BD11"/>
  <c r="BD10"/>
  <c r="BD122" i="144"/>
  <c r="BD121"/>
  <c r="BD116"/>
  <c r="BD115"/>
  <c r="BD112"/>
  <c r="BD111"/>
  <c r="BD103"/>
  <c r="BD102"/>
  <c r="BD40"/>
  <c r="BD39"/>
  <c r="AS97" i="149"/>
  <c r="AS96"/>
  <c r="AS95"/>
  <c r="AS114" i="148"/>
  <c r="AS113"/>
  <c r="AS112"/>
  <c r="AS108"/>
  <c r="AS104" i="143"/>
  <c r="AS103"/>
  <c r="AS89" i="142"/>
  <c r="AS88"/>
  <c r="AS87"/>
  <c r="AS84"/>
  <c r="AS33"/>
  <c r="AS32"/>
  <c r="AS130" i="141"/>
  <c r="BD40" i="145"/>
  <c r="BD19"/>
  <c r="BD18"/>
  <c r="BD17"/>
  <c r="BD106" i="144"/>
  <c r="BD105"/>
  <c r="BD104"/>
  <c r="BD101"/>
  <c r="BD79" i="145"/>
  <c r="BD78"/>
  <c r="BD77"/>
  <c r="BD69"/>
  <c r="BD68"/>
  <c r="BD67"/>
  <c r="BD65"/>
  <c r="BD64"/>
  <c r="BD63"/>
  <c r="BD62"/>
  <c r="BD61"/>
  <c r="BD60"/>
  <c r="BD48"/>
  <c r="BD47"/>
  <c r="BD46"/>
  <c r="BD39"/>
  <c r="BD33"/>
  <c r="BD32"/>
  <c r="BD23"/>
  <c r="BD22"/>
  <c r="BD37"/>
  <c r="BD27"/>
  <c r="BD20"/>
  <c r="BD9"/>
  <c r="BD8"/>
  <c r="BD128" i="144"/>
  <c r="BD120"/>
  <c r="BD110"/>
  <c r="BD127"/>
  <c r="BD119"/>
  <c r="BD109"/>
  <c r="BD95"/>
  <c r="BD94"/>
  <c r="BD44"/>
  <c r="BD43"/>
  <c r="BD45"/>
  <c r="BD37"/>
  <c r="BD41"/>
  <c r="BD36"/>
  <c r="BD35"/>
  <c r="BD33"/>
  <c r="BD32"/>
  <c r="BD31"/>
  <c r="BD29"/>
  <c r="BD28"/>
  <c r="BD27"/>
  <c r="BD25"/>
  <c r="BD24"/>
  <c r="BD23"/>
  <c r="BD42"/>
  <c r="BD30"/>
  <c r="BD21"/>
  <c r="BD20"/>
  <c r="BD19"/>
  <c r="BD17"/>
  <c r="BD16"/>
  <c r="BD15"/>
  <c r="BD13"/>
  <c r="BD12"/>
  <c r="BD11"/>
  <c r="BD9"/>
  <c r="BD8"/>
  <c r="BD7"/>
  <c r="BD86"/>
  <c r="BD78"/>
  <c r="BD68"/>
  <c r="BD85"/>
  <c r="BD77"/>
  <c r="BD67"/>
  <c r="BD84"/>
  <c r="BD54"/>
  <c r="BD53"/>
  <c r="AS27" i="141"/>
  <c r="AS91" i="149"/>
  <c r="AS79"/>
  <c r="AS65"/>
  <c r="AS64"/>
  <c r="AS63"/>
  <c r="AS51"/>
  <c r="AS50"/>
  <c r="AS49"/>
  <c r="AS37"/>
  <c r="AS36"/>
  <c r="AS35"/>
  <c r="AS23"/>
  <c r="AS22"/>
  <c r="AS21"/>
  <c r="AS9"/>
  <c r="AS8"/>
  <c r="AS7"/>
  <c r="AS92"/>
  <c r="AS78"/>
  <c r="AS77"/>
  <c r="AS96" i="148"/>
  <c r="AS94"/>
  <c r="AS82"/>
  <c r="AS80"/>
  <c r="AS68"/>
  <c r="AS66"/>
  <c r="AS54"/>
  <c r="AS53"/>
  <c r="AS52"/>
  <c r="AS109"/>
  <c r="AS95"/>
  <c r="AS81"/>
  <c r="AS67"/>
  <c r="AS8"/>
  <c r="AS9" i="147"/>
  <c r="AS8"/>
  <c r="AS7"/>
  <c r="AZ86" i="146"/>
  <c r="AZ85"/>
  <c r="AZ45"/>
  <c r="AZ44"/>
  <c r="AZ63"/>
  <c r="BD75" i="145"/>
  <c r="BD74"/>
  <c r="BD73"/>
  <c r="BD72"/>
  <c r="BD71"/>
  <c r="BD70"/>
  <c r="BD58"/>
  <c r="BD57"/>
  <c r="BD56"/>
  <c r="BD54"/>
  <c r="BD53"/>
  <c r="BD55"/>
  <c r="BD51"/>
  <c r="BD50"/>
  <c r="BD49"/>
  <c r="BD66"/>
  <c r="BD13"/>
  <c r="BD52"/>
  <c r="BD59"/>
  <c r="BD76"/>
  <c r="BD124" i="144"/>
  <c r="BD114"/>
  <c r="BD82"/>
  <c r="BD72"/>
  <c r="AS85" i="143"/>
  <c r="AS69"/>
  <c r="AS53"/>
  <c r="AS52"/>
  <c r="AS37"/>
  <c r="AS35"/>
  <c r="AS21"/>
  <c r="AS19"/>
  <c r="AS36"/>
  <c r="AS20"/>
  <c r="AS86" i="142"/>
  <c r="AS74"/>
  <c r="AS72"/>
  <c r="AS62"/>
  <c r="AS61"/>
  <c r="AS60"/>
  <c r="AS50"/>
  <c r="AS49"/>
  <c r="AS48"/>
  <c r="AS85"/>
  <c r="AS73"/>
  <c r="AS18"/>
  <c r="AS16"/>
  <c r="AS17"/>
  <c r="AS84" i="141"/>
  <c r="AS81"/>
  <c r="AS78"/>
  <c r="AS75"/>
  <c r="AS72"/>
  <c r="AS69"/>
  <c r="AS66"/>
  <c r="AS63"/>
  <c r="AS60"/>
  <c r="AS57"/>
  <c r="AS54"/>
  <c r="AS51"/>
  <c r="AS48"/>
  <c r="AS42"/>
  <c r="AS36"/>
  <c r="AS30"/>
  <c r="AS33"/>
  <c r="AS24"/>
  <c r="AS21"/>
  <c r="AS14"/>
  <c r="AS13"/>
  <c r="AS10"/>
  <c r="AS11"/>
  <c r="AS16"/>
  <c r="AS17"/>
  <c r="AS19"/>
  <c r="AS20"/>
  <c r="AS22"/>
  <c r="AS23"/>
  <c r="AS26"/>
  <c r="AS28"/>
  <c r="AS29"/>
  <c r="AS31"/>
  <c r="AS32"/>
  <c r="AS34"/>
  <c r="AS35"/>
  <c r="AS40"/>
  <c r="AS41"/>
  <c r="AS46"/>
  <c r="AS47"/>
  <c r="AS49"/>
  <c r="AS50"/>
  <c r="AS52"/>
  <c r="AS53"/>
  <c r="AS55"/>
  <c r="AS56"/>
  <c r="AS58"/>
  <c r="AS59"/>
  <c r="AS61"/>
  <c r="AS62"/>
  <c r="AS64"/>
  <c r="AS65"/>
  <c r="AS67"/>
  <c r="AS68"/>
  <c r="AS70"/>
  <c r="AS71"/>
  <c r="AS73"/>
  <c r="AS74"/>
  <c r="AS76"/>
  <c r="AS77"/>
  <c r="AS79"/>
  <c r="AS80"/>
  <c r="AS82"/>
  <c r="AS83"/>
  <c r="AS94" i="149"/>
  <c r="AS90"/>
  <c r="AS83"/>
  <c r="AS76"/>
  <c r="AS69"/>
  <c r="AS62"/>
  <c r="AS55"/>
  <c r="AS48"/>
  <c r="AS41"/>
  <c r="AS34"/>
  <c r="AS27"/>
  <c r="AS20"/>
  <c r="AS13"/>
  <c r="AS111" i="148"/>
  <c r="AS107"/>
  <c r="AS100"/>
  <c r="AS93"/>
  <c r="AS86"/>
  <c r="AS79"/>
  <c r="AS72"/>
  <c r="AS65"/>
  <c r="AS58"/>
  <c r="AS42"/>
  <c r="AS133" i="147"/>
  <c r="AS126"/>
  <c r="AZ99" i="146"/>
  <c r="AZ73"/>
  <c r="AZ56"/>
  <c r="AZ49"/>
  <c r="AZ22"/>
  <c r="BD125" i="144"/>
  <c r="BD107"/>
  <c r="BD100"/>
  <c r="BD83"/>
  <c r="BD65"/>
  <c r="BD58"/>
  <c r="BD22"/>
  <c r="BD14"/>
  <c r="AS102" i="143"/>
  <c r="AS98"/>
  <c r="AS90"/>
  <c r="AS82"/>
  <c r="AS74"/>
  <c r="AS66"/>
  <c r="AS58"/>
  <c r="AS50"/>
  <c r="AS42"/>
  <c r="AS34"/>
  <c r="AS26"/>
  <c r="AS18"/>
  <c r="AS10"/>
  <c r="AS8" i="141"/>
  <c r="AS7"/>
  <c r="AS58" i="108"/>
  <c r="AS10"/>
  <c r="AS9"/>
  <c r="AS8"/>
  <c r="AS7"/>
  <c r="AS35" i="107"/>
  <c r="AS34"/>
  <c r="AS33"/>
  <c r="AS32"/>
  <c r="AS10"/>
  <c r="AS9"/>
  <c r="AS8"/>
  <c r="AS7"/>
  <c r="AS9" i="106"/>
  <c r="AZ94" i="115"/>
  <c r="AZ92"/>
  <c r="AZ85"/>
  <c r="AZ83"/>
  <c r="AZ81"/>
  <c r="AZ79"/>
  <c r="AZ77"/>
  <c r="AZ75"/>
  <c r="AZ73"/>
  <c r="AZ71"/>
  <c r="AZ69"/>
  <c r="AZ67"/>
  <c r="AZ65"/>
  <c r="AZ63"/>
  <c r="AZ61"/>
  <c r="AZ59"/>
  <c r="AZ57"/>
  <c r="AZ55"/>
  <c r="AZ53"/>
  <c r="AZ51"/>
  <c r="AZ49"/>
  <c r="AZ47"/>
  <c r="AZ45"/>
  <c r="AZ43"/>
  <c r="AZ41"/>
  <c r="AZ39"/>
  <c r="AZ37"/>
  <c r="AZ35"/>
  <c r="AZ33"/>
  <c r="AZ31"/>
  <c r="AZ29"/>
  <c r="AZ27"/>
  <c r="AZ25"/>
  <c r="AZ23"/>
  <c r="AZ21"/>
  <c r="AZ19"/>
  <c r="AZ17"/>
  <c r="AZ15"/>
  <c r="AZ13"/>
  <c r="AZ11"/>
  <c r="AZ9"/>
  <c r="AZ7"/>
  <c r="AZ65" i="114"/>
  <c r="AZ63"/>
  <c r="AZ61"/>
  <c r="AZ59"/>
  <c r="AZ57"/>
  <c r="AZ55"/>
  <c r="AZ53"/>
  <c r="AZ51"/>
  <c r="AZ49"/>
  <c r="AZ47"/>
  <c r="AZ45"/>
  <c r="AZ43"/>
  <c r="AZ42"/>
  <c r="AZ41"/>
  <c r="AZ40"/>
  <c r="AZ39"/>
  <c r="AZ37"/>
  <c r="AZ35"/>
  <c r="AZ34"/>
  <c r="AZ33"/>
  <c r="AZ32"/>
  <c r="AZ31"/>
  <c r="AZ29"/>
  <c r="AZ27"/>
  <c r="AZ25"/>
  <c r="AZ23"/>
  <c r="AZ22"/>
  <c r="AZ21"/>
  <c r="AZ20"/>
  <c r="AZ19"/>
  <c r="AZ17"/>
  <c r="AZ15"/>
  <c r="AZ14"/>
  <c r="AZ13"/>
  <c r="AZ12"/>
  <c r="AZ11"/>
  <c r="AZ9"/>
  <c r="AZ7"/>
  <c r="AZ81" i="113"/>
  <c r="AZ79"/>
  <c r="AZ77"/>
  <c r="AZ75"/>
  <c r="AZ73"/>
  <c r="AZ71"/>
  <c r="AZ69"/>
  <c r="AZ67"/>
  <c r="AZ65"/>
  <c r="AZ63"/>
  <c r="AZ61"/>
  <c r="AZ59"/>
  <c r="AZ57"/>
  <c r="AZ55"/>
  <c r="AZ53"/>
  <c r="AZ51"/>
  <c r="AZ49"/>
  <c r="AZ47"/>
  <c r="AZ45"/>
  <c r="AZ43"/>
  <c r="AZ41"/>
  <c r="AZ39"/>
  <c r="AZ37"/>
  <c r="AZ35"/>
  <c r="AZ33"/>
  <c r="AZ31"/>
  <c r="AZ29"/>
  <c r="AZ27"/>
  <c r="AZ25"/>
  <c r="AZ23"/>
  <c r="AZ21"/>
  <c r="AZ19"/>
  <c r="AZ17"/>
  <c r="AZ15"/>
  <c r="AZ13"/>
  <c r="AZ11"/>
  <c r="AZ9"/>
  <c r="AZ7"/>
  <c r="BB66" i="105"/>
  <c r="BB65"/>
  <c r="BB64"/>
  <c r="BB63"/>
  <c r="BB61"/>
  <c r="BB59"/>
  <c r="BB58"/>
  <c r="BB57"/>
  <c r="BB56"/>
  <c r="BB55"/>
  <c r="BB53"/>
  <c r="BB51"/>
  <c r="BB50"/>
  <c r="BB49"/>
  <c r="BB48"/>
  <c r="BB47"/>
  <c r="BB45"/>
  <c r="BB43"/>
  <c r="BB42"/>
  <c r="BB41"/>
  <c r="BB40"/>
  <c r="BB39"/>
  <c r="BB37"/>
  <c r="BB35"/>
  <c r="BB34"/>
  <c r="BB33"/>
  <c r="BB32"/>
  <c r="BB31"/>
  <c r="BB29"/>
  <c r="BB27"/>
  <c r="BB26"/>
  <c r="BB25"/>
  <c r="BB24"/>
  <c r="BB23"/>
  <c r="BB21"/>
  <c r="BB19"/>
  <c r="BB18"/>
  <c r="BB17"/>
  <c r="BB16"/>
  <c r="BB15"/>
  <c r="BB13"/>
  <c r="BB11"/>
  <c r="BB10"/>
  <c r="BB9"/>
  <c r="BB8"/>
  <c r="BB7"/>
  <c r="BD65" i="104"/>
  <c r="BD63"/>
  <c r="BD61"/>
  <c r="BD59"/>
  <c r="BD57"/>
  <c r="BD55"/>
  <c r="BD53"/>
  <c r="BD51"/>
  <c r="BD49"/>
  <c r="BD47"/>
  <c r="BD45"/>
  <c r="BD43"/>
  <c r="BD42"/>
  <c r="BD41"/>
  <c r="BD40"/>
  <c r="BD39"/>
  <c r="BD37"/>
  <c r="BD35"/>
  <c r="BD34"/>
  <c r="BD33"/>
  <c r="BD32"/>
  <c r="BD31"/>
  <c r="BD29"/>
  <c r="BD27"/>
  <c r="BD25"/>
  <c r="BD23"/>
  <c r="BD22"/>
  <c r="BD21"/>
  <c r="BD20"/>
  <c r="BD19"/>
  <c r="BD17"/>
  <c r="BD15"/>
  <c r="BD14"/>
  <c r="BD13"/>
  <c r="BD12"/>
  <c r="BD11"/>
  <c r="BD9"/>
  <c r="BD7"/>
  <c r="AZ74" i="103"/>
  <c r="AZ72"/>
  <c r="AZ65"/>
  <c r="AZ63"/>
  <c r="AZ62"/>
  <c r="AZ61"/>
  <c r="AZ60"/>
  <c r="AZ59"/>
  <c r="AZ57"/>
  <c r="AZ55"/>
  <c r="AZ53"/>
  <c r="AZ51"/>
  <c r="AZ50"/>
  <c r="AZ49"/>
  <c r="AZ48"/>
  <c r="AZ47"/>
  <c r="AZ45"/>
  <c r="AZ43"/>
  <c r="AZ41"/>
  <c r="AZ39"/>
  <c r="AZ37"/>
  <c r="AZ35"/>
  <c r="AZ33"/>
  <c r="AZ31"/>
  <c r="AZ29"/>
  <c r="AZ27"/>
  <c r="AZ25"/>
  <c r="AZ23"/>
  <c r="AZ21"/>
  <c r="AZ19"/>
  <c r="AZ17"/>
  <c r="AZ15"/>
  <c r="AZ13"/>
  <c r="AZ11"/>
  <c r="AZ9"/>
  <c r="AZ7"/>
  <c r="AZ65" i="101"/>
  <c r="AZ63"/>
  <c r="AZ62"/>
  <c r="AZ61"/>
  <c r="AZ60"/>
  <c r="AZ59"/>
  <c r="AZ57"/>
  <c r="AZ55"/>
  <c r="AZ53"/>
  <c r="AZ51"/>
  <c r="AZ50"/>
  <c r="AZ49"/>
  <c r="AZ48"/>
  <c r="AZ47"/>
  <c r="AZ45"/>
  <c r="AZ43"/>
  <c r="AZ41"/>
  <c r="AZ39"/>
  <c r="AZ37"/>
  <c r="AZ35"/>
  <c r="AZ33"/>
  <c r="AZ31"/>
  <c r="AZ29"/>
  <c r="AZ27"/>
  <c r="AZ25"/>
  <c r="AZ23"/>
  <c r="AZ21"/>
  <c r="AZ19"/>
  <c r="AZ17"/>
  <c r="AZ15"/>
  <c r="AZ13"/>
  <c r="AZ11"/>
  <c r="AZ9"/>
  <c r="AZ7"/>
  <c r="BD65" i="102"/>
  <c r="BD63"/>
  <c r="BD62"/>
  <c r="BD61"/>
  <c r="BD60"/>
  <c r="BD59"/>
  <c r="BD57"/>
  <c r="BD55"/>
  <c r="BD53"/>
  <c r="BD51"/>
  <c r="BD50"/>
  <c r="BD49"/>
  <c r="BD48"/>
  <c r="BD47"/>
  <c r="BD45"/>
  <c r="BD43"/>
  <c r="BD41"/>
  <c r="BD39"/>
  <c r="BD37"/>
  <c r="BD35"/>
  <c r="BD33"/>
  <c r="BD31"/>
  <c r="BD29"/>
  <c r="BD27"/>
  <c r="BD25"/>
  <c r="BD23"/>
  <c r="BD21"/>
  <c r="BD19"/>
  <c r="BD17"/>
  <c r="BD15"/>
  <c r="BD13"/>
  <c r="BD11"/>
  <c r="BD9"/>
  <c r="AS36" i="98"/>
  <c r="AS34"/>
  <c r="AS32"/>
  <c r="AS30"/>
  <c r="AS29"/>
  <c r="AS28"/>
  <c r="AS27"/>
  <c r="AS26"/>
  <c r="AS24"/>
  <c r="AS22"/>
  <c r="AS21"/>
  <c r="AS20"/>
  <c r="AS19"/>
  <c r="AS18"/>
  <c r="AS16"/>
  <c r="AS14"/>
  <c r="AS13"/>
  <c r="AS12"/>
  <c r="AS11"/>
  <c r="AS10"/>
  <c r="AS8"/>
  <c r="AS57" i="97"/>
  <c r="AS55"/>
  <c r="AS54"/>
  <c r="AS53"/>
  <c r="AS52"/>
  <c r="AS50"/>
  <c r="AS48"/>
  <c r="AS47"/>
  <c r="AS46"/>
  <c r="AS45"/>
  <c r="AS44"/>
  <c r="AS42"/>
  <c r="AS40"/>
  <c r="AS39"/>
  <c r="AS38"/>
  <c r="AS37"/>
  <c r="AS36"/>
  <c r="AS34"/>
  <c r="AS32"/>
  <c r="AS26"/>
  <c r="AS25"/>
  <c r="AS24"/>
  <c r="AS23"/>
  <c r="AS21"/>
  <c r="AS19"/>
  <c r="AS18"/>
  <c r="AS17"/>
  <c r="AS16"/>
  <c r="AS15"/>
  <c r="AS13"/>
  <c r="AS11"/>
  <c r="AS10"/>
  <c r="AS9"/>
  <c r="AS8"/>
  <c r="AS7"/>
  <c r="AS35" i="96"/>
  <c r="AS32"/>
  <c r="AS31"/>
  <c r="AS29"/>
  <c r="AS28"/>
  <c r="AS27"/>
  <c r="AS26"/>
  <c r="AS25"/>
  <c r="AS24"/>
  <c r="AS23"/>
  <c r="AS22"/>
  <c r="AS21"/>
  <c r="AS20"/>
  <c r="AS19"/>
  <c r="AS18"/>
  <c r="AS17"/>
  <c r="AS16"/>
  <c r="AS11"/>
  <c r="AS10"/>
  <c r="AS9"/>
  <c r="AS8"/>
  <c r="AS51" i="143"/>
  <c r="AS68"/>
  <c r="AS67"/>
  <c r="AS84"/>
  <c r="AS83"/>
  <c r="AS100"/>
  <c r="AS99"/>
  <c r="AS39" i="141"/>
  <c r="AS37"/>
  <c r="AS38"/>
  <c r="AS45"/>
  <c r="AS43"/>
  <c r="AS44"/>
  <c r="AS38" i="98"/>
  <c r="AS63" i="97"/>
  <c r="AS62"/>
  <c r="AS60"/>
  <c r="AS61"/>
  <c r="AS58"/>
  <c r="AS35" i="98"/>
  <c r="AS37"/>
  <c r="AS25" i="141"/>
  <c r="AS67" i="97"/>
  <c r="AS58" i="98"/>
  <c r="AS91" i="96"/>
  <c r="L17" i="147"/>
  <c r="AS17" s="1"/>
  <c r="L25"/>
  <c r="L33"/>
  <c r="AS32" s="1"/>
  <c r="L41"/>
  <c r="L49"/>
  <c r="AS49"/>
  <c r="L57"/>
  <c r="L65"/>
  <c r="AS64" s="1"/>
  <c r="L73"/>
  <c r="L81"/>
  <c r="AS81"/>
  <c r="L89"/>
  <c r="L97"/>
  <c r="AS96" s="1"/>
  <c r="L105"/>
  <c r="L113"/>
  <c r="AS113"/>
  <c r="L121"/>
  <c r="AS120"/>
  <c r="L129"/>
  <c r="AS128"/>
  <c r="L13"/>
  <c r="L21"/>
  <c r="AS22" s="1"/>
  <c r="L29"/>
  <c r="L37"/>
  <c r="AS38"/>
  <c r="L45"/>
  <c r="L53"/>
  <c r="AS54" s="1"/>
  <c r="L61"/>
  <c r="L69"/>
  <c r="AS70"/>
  <c r="L77"/>
  <c r="L85"/>
  <c r="AS86" s="1"/>
  <c r="L93"/>
  <c r="L101"/>
  <c r="AS102"/>
  <c r="L109"/>
  <c r="L117"/>
  <c r="AS118" s="1"/>
  <c r="L17" i="108"/>
  <c r="L25"/>
  <c r="AS25" s="1"/>
  <c r="L33"/>
  <c r="AS31" s="1"/>
  <c r="L41"/>
  <c r="AS41" s="1"/>
  <c r="L49"/>
  <c r="L57"/>
  <c r="AS57" s="1"/>
  <c r="L13"/>
  <c r="L21"/>
  <c r="AS21" s="1"/>
  <c r="L29"/>
  <c r="L37"/>
  <c r="AS37" s="1"/>
  <c r="L45"/>
  <c r="AS21" i="107"/>
  <c r="AS19"/>
  <c r="AS22"/>
  <c r="AS20"/>
  <c r="L17"/>
  <c r="AS17" s="1"/>
  <c r="L25"/>
  <c r="L13"/>
  <c r="AS13" s="1"/>
  <c r="L49" i="106"/>
  <c r="AS47" s="1"/>
  <c r="AS64" i="97"/>
  <c r="AS66"/>
  <c r="AS39" i="98"/>
  <c r="AS41"/>
  <c r="AS40"/>
  <c r="AS54"/>
  <c r="AS50"/>
  <c r="AS46"/>
  <c r="AS115" i="147"/>
  <c r="AS101"/>
  <c r="AS99"/>
  <c r="AS83"/>
  <c r="AS69"/>
  <c r="AS67"/>
  <c r="AS53"/>
  <c r="AS51"/>
  <c r="AS37"/>
  <c r="AS35"/>
  <c r="AS21"/>
  <c r="AS19"/>
  <c r="AS112"/>
  <c r="AS111"/>
  <c r="AS97"/>
  <c r="AS80"/>
  <c r="AS79"/>
  <c r="AS65"/>
  <c r="AS48"/>
  <c r="AS47"/>
  <c r="AS33"/>
  <c r="AS16"/>
  <c r="AS15"/>
  <c r="AS109"/>
  <c r="AS108"/>
  <c r="AS110"/>
  <c r="AS107"/>
  <c r="AS93"/>
  <c r="AS92"/>
  <c r="AS94"/>
  <c r="AS91"/>
  <c r="AS77"/>
  <c r="AS76"/>
  <c r="AS78"/>
  <c r="AS75"/>
  <c r="AS61"/>
  <c r="AS60"/>
  <c r="AS62"/>
  <c r="AS59"/>
  <c r="AS45"/>
  <c r="AS44"/>
  <c r="AS46"/>
  <c r="AS43"/>
  <c r="AS29"/>
  <c r="AS28"/>
  <c r="AS30"/>
  <c r="AS27"/>
  <c r="AS13"/>
  <c r="AS11"/>
  <c r="AS12"/>
  <c r="AS14"/>
  <c r="AS104"/>
  <c r="AS105"/>
  <c r="AS103"/>
  <c r="AS88"/>
  <c r="AS89"/>
  <c r="AS87"/>
  <c r="AS72"/>
  <c r="AS73"/>
  <c r="AS71"/>
  <c r="AS56"/>
  <c r="AS57"/>
  <c r="AS55"/>
  <c r="AS40"/>
  <c r="AS41"/>
  <c r="AS39"/>
  <c r="AS24"/>
  <c r="AS25"/>
  <c r="AS23"/>
  <c r="AS45" i="108"/>
  <c r="AS29"/>
  <c r="AS27"/>
  <c r="AS30"/>
  <c r="AS28"/>
  <c r="AS13"/>
  <c r="AS11"/>
  <c r="AS14"/>
  <c r="AS12"/>
  <c r="AS49"/>
  <c r="AS47"/>
  <c r="AS50"/>
  <c r="AS48"/>
  <c r="AS33"/>
  <c r="AS34"/>
  <c r="AS17"/>
  <c r="AS15"/>
  <c r="AS18"/>
  <c r="AS16"/>
  <c r="AS35"/>
  <c r="AS36"/>
  <c r="AS19"/>
  <c r="AS20"/>
  <c r="AS39"/>
  <c r="AS40"/>
  <c r="AS23"/>
  <c r="AS24"/>
  <c r="AS11" i="107"/>
  <c r="AS15"/>
  <c r="AS16"/>
  <c r="AS25"/>
  <c r="AS23"/>
  <c r="AS26"/>
  <c r="AS24"/>
  <c r="AS49" i="106"/>
  <c r="AS50"/>
  <c r="AS125" i="147"/>
  <c r="AS123"/>
  <c r="AS124"/>
  <c r="AS67" i="107"/>
  <c r="AS66"/>
  <c r="AS53" i="108"/>
  <c r="AS51"/>
  <c r="AS18" i="107"/>
  <c r="AS26" i="108"/>
  <c r="AS42"/>
  <c r="AS22"/>
  <c r="AS38"/>
  <c r="AS31" i="147"/>
  <c r="AS63"/>
  <c r="AS95"/>
  <c r="AS20"/>
  <c r="AS36"/>
  <c r="AS52"/>
  <c r="AS68"/>
  <c r="AS84"/>
  <c r="AS100"/>
  <c r="AS116"/>
  <c r="AS44" i="98"/>
  <c r="AS48"/>
  <c r="AS51"/>
  <c r="AS53"/>
  <c r="AS56"/>
  <c r="L21" i="106"/>
  <c r="AS22" s="1"/>
  <c r="L37"/>
  <c r="AS38" s="1"/>
  <c r="L53"/>
  <c r="AS54" s="1"/>
  <c r="L85"/>
  <c r="AS86" s="1"/>
  <c r="L38" i="107"/>
  <c r="L46"/>
  <c r="AS45" s="1"/>
  <c r="L54"/>
  <c r="L62"/>
  <c r="AS61" s="1"/>
  <c r="AS119" i="147"/>
  <c r="AS121"/>
  <c r="AS127"/>
  <c r="AS129"/>
  <c r="AS47" i="98"/>
  <c r="AS43"/>
  <c r="AS55"/>
  <c r="L61" i="106"/>
  <c r="AS62" s="1"/>
  <c r="L42" i="107"/>
  <c r="L50"/>
  <c r="AS49" s="1"/>
  <c r="L58"/>
  <c r="AS55" i="108"/>
  <c r="AS59" i="107"/>
  <c r="AS57"/>
  <c r="AS58"/>
  <c r="AS56"/>
  <c r="AS43"/>
  <c r="AS41"/>
  <c r="AS42"/>
  <c r="AS40"/>
  <c r="AS55"/>
  <c r="AS53"/>
  <c r="AS54"/>
  <c r="AS52"/>
  <c r="AS39"/>
  <c r="AS37"/>
  <c r="AS38"/>
  <c r="AS36"/>
  <c r="AS51"/>
  <c r="AS50"/>
  <c r="AS60" i="106"/>
  <c r="AS59"/>
  <c r="AS63" i="107"/>
  <c r="AS62"/>
  <c r="AS47"/>
  <c r="AS46"/>
  <c r="AS84" i="106"/>
  <c r="AS83"/>
  <c r="AS53"/>
  <c r="AS51"/>
  <c r="AS37"/>
  <c r="AS35"/>
  <c r="AS21"/>
  <c r="AS19"/>
  <c r="AS85" i="147" l="1"/>
  <c r="AS117"/>
  <c r="AS43" i="108"/>
  <c r="AS44"/>
  <c r="L77" i="106"/>
  <c r="AS10"/>
  <c r="AS8"/>
  <c r="L25"/>
  <c r="L33"/>
  <c r="L57"/>
  <c r="L65"/>
  <c r="L73"/>
  <c r="L81"/>
  <c r="AS9" i="148"/>
  <c r="AS7"/>
  <c r="AS14" i="97"/>
  <c r="AS12"/>
  <c r="AS22"/>
  <c r="AS20"/>
  <c r="AS35"/>
  <c r="AS33"/>
  <c r="AS43"/>
  <c r="AS41"/>
  <c r="AS51"/>
  <c r="AS49"/>
  <c r="AS59"/>
  <c r="AS56"/>
  <c r="AS9" i="98"/>
  <c r="AS7"/>
  <c r="AS17"/>
  <c r="AS15"/>
  <c r="AS25"/>
  <c r="AS23"/>
  <c r="AS33"/>
  <c r="AS31"/>
  <c r="BD26" i="102"/>
  <c r="BD24"/>
  <c r="BD22"/>
  <c r="BD20"/>
  <c r="BD18"/>
  <c r="BD16"/>
  <c r="BD14"/>
  <c r="BD12"/>
  <c r="BD10"/>
  <c r="BD8"/>
  <c r="BD42"/>
  <c r="BD40"/>
  <c r="BD38"/>
  <c r="BD36"/>
  <c r="BD34"/>
  <c r="BD32"/>
  <c r="BD30"/>
  <c r="BD28"/>
  <c r="BD46"/>
  <c r="BD44"/>
  <c r="BD54"/>
  <c r="BD52"/>
  <c r="BD58"/>
  <c r="BD56"/>
  <c r="BD66"/>
  <c r="BD64"/>
  <c r="AZ26" i="101"/>
  <c r="AZ24"/>
  <c r="AZ22"/>
  <c r="AZ20"/>
  <c r="AZ18"/>
  <c r="AZ16"/>
  <c r="AZ14"/>
  <c r="AZ12"/>
  <c r="AZ10"/>
  <c r="AZ8"/>
  <c r="AZ42"/>
  <c r="AZ40"/>
  <c r="AZ38"/>
  <c r="AZ36"/>
  <c r="AZ34"/>
  <c r="AZ32"/>
  <c r="AZ30"/>
  <c r="AZ28"/>
  <c r="AZ46"/>
  <c r="AZ44"/>
  <c r="AZ54"/>
  <c r="AZ52"/>
  <c r="AZ58"/>
  <c r="AZ56"/>
  <c r="AZ66"/>
  <c r="AZ64"/>
  <c r="AZ26" i="103"/>
  <c r="AZ24"/>
  <c r="AZ22"/>
  <c r="AZ20"/>
  <c r="AZ18"/>
  <c r="AZ16"/>
  <c r="AZ14"/>
  <c r="AZ12"/>
  <c r="AZ10"/>
  <c r="AZ8"/>
  <c r="AZ42"/>
  <c r="AZ40"/>
  <c r="AZ38"/>
  <c r="AZ36"/>
  <c r="AZ34"/>
  <c r="AZ32"/>
  <c r="AZ30"/>
  <c r="AZ28"/>
  <c r="AZ46"/>
  <c r="AZ44"/>
  <c r="AZ54"/>
  <c r="AZ52"/>
  <c r="AZ58"/>
  <c r="AZ56"/>
  <c r="AZ66"/>
  <c r="AZ64"/>
  <c r="AZ75"/>
  <c r="AZ73"/>
  <c r="BD10" i="104"/>
  <c r="BD8"/>
  <c r="BD18"/>
  <c r="BD16"/>
  <c r="BD26"/>
  <c r="BD24"/>
  <c r="BD30"/>
  <c r="BD28"/>
  <c r="BD38"/>
  <c r="BD36"/>
  <c r="BD54"/>
  <c r="BD52"/>
  <c r="BD50"/>
  <c r="BD48"/>
  <c r="BD46"/>
  <c r="BD44"/>
  <c r="BD62"/>
  <c r="BD60"/>
  <c r="BD58"/>
  <c r="BD56"/>
  <c r="BD66"/>
  <c r="BD64"/>
  <c r="BB14" i="105"/>
  <c r="BB12"/>
  <c r="BB22"/>
  <c r="BB20"/>
  <c r="BB30"/>
  <c r="BB28"/>
  <c r="BB38"/>
  <c r="BB36"/>
  <c r="BB46"/>
  <c r="BB44"/>
  <c r="BB54"/>
  <c r="BB52"/>
  <c r="BB62"/>
  <c r="BB60"/>
  <c r="AZ14" i="113"/>
  <c r="AZ12"/>
  <c r="AZ10"/>
  <c r="AZ8"/>
  <c r="AZ18"/>
  <c r="AZ16"/>
  <c r="AZ30"/>
  <c r="AZ28"/>
  <c r="AZ26"/>
  <c r="AZ24"/>
  <c r="AZ22"/>
  <c r="AZ20"/>
  <c r="AZ38"/>
  <c r="AZ36"/>
  <c r="AZ34"/>
  <c r="AZ32"/>
  <c r="AZ42"/>
  <c r="AZ40"/>
  <c r="AZ58"/>
  <c r="AZ56"/>
  <c r="AZ54"/>
  <c r="AZ52"/>
  <c r="AZ50"/>
  <c r="AZ48"/>
  <c r="AZ46"/>
  <c r="AZ44"/>
  <c r="AZ70"/>
  <c r="AZ68"/>
  <c r="AZ66"/>
  <c r="AZ64"/>
  <c r="AZ62"/>
  <c r="AZ60"/>
  <c r="AZ78"/>
  <c r="AZ76"/>
  <c r="AZ74"/>
  <c r="AZ72"/>
  <c r="AZ82"/>
  <c r="AZ80"/>
  <c r="AZ10" i="114"/>
  <c r="AZ8"/>
  <c r="AZ18"/>
  <c r="AZ16"/>
  <c r="AZ26"/>
  <c r="AZ24"/>
  <c r="AZ30"/>
  <c r="AZ28"/>
  <c r="AZ38"/>
  <c r="AZ36"/>
  <c r="AZ54"/>
  <c r="AZ52"/>
  <c r="AZ50"/>
  <c r="AZ48"/>
  <c r="AZ46"/>
  <c r="AZ44"/>
  <c r="AZ62"/>
  <c r="AZ60"/>
  <c r="AZ58"/>
  <c r="AZ56"/>
  <c r="AZ66"/>
  <c r="AZ64"/>
  <c r="AZ10" i="115"/>
  <c r="AZ8"/>
  <c r="AZ18"/>
  <c r="AZ16"/>
  <c r="AZ14"/>
  <c r="AZ12"/>
  <c r="AZ22"/>
  <c r="AZ20"/>
  <c r="AZ34"/>
  <c r="AZ32"/>
  <c r="AZ30"/>
  <c r="AZ28"/>
  <c r="AZ26"/>
  <c r="AZ24"/>
  <c r="AZ42"/>
  <c r="AZ40"/>
  <c r="AZ38"/>
  <c r="AZ36"/>
  <c r="AZ46"/>
  <c r="AZ44"/>
  <c r="AZ62"/>
  <c r="AZ60"/>
  <c r="AZ58"/>
  <c r="AZ56"/>
  <c r="AZ54"/>
  <c r="AZ52"/>
  <c r="AZ50"/>
  <c r="AZ48"/>
  <c r="AZ74"/>
  <c r="AZ72"/>
  <c r="AZ70"/>
  <c r="AZ68"/>
  <c r="AZ66"/>
  <c r="AZ64"/>
  <c r="AZ82"/>
  <c r="AZ80"/>
  <c r="AZ78"/>
  <c r="AZ76"/>
  <c r="AZ86"/>
  <c r="AZ84"/>
  <c r="AZ95"/>
  <c r="AZ93"/>
  <c r="AS20" i="106"/>
  <c r="AS36"/>
  <c r="AS52"/>
  <c r="AS85"/>
  <c r="AS44" i="107"/>
  <c r="AS60"/>
  <c r="AS61" i="106"/>
  <c r="AS48" i="107"/>
  <c r="L89" i="106"/>
  <c r="AS56" i="108"/>
  <c r="L69" i="106"/>
  <c r="L45"/>
  <c r="L29"/>
  <c r="L13"/>
  <c r="AS14" i="107"/>
  <c r="AS54" i="108"/>
  <c r="AS64" i="107"/>
  <c r="AS48" i="106"/>
  <c r="AS12" i="107"/>
  <c r="AS32" i="108"/>
  <c r="AS46"/>
  <c r="L41" i="106"/>
  <c r="L17"/>
  <c r="AS7"/>
  <c r="L45" i="148"/>
  <c r="L41"/>
  <c r="AS41" s="1"/>
  <c r="L37"/>
  <c r="L33"/>
  <c r="L29"/>
  <c r="L25"/>
  <c r="L21"/>
  <c r="L17"/>
  <c r="L13"/>
  <c r="AS13" l="1"/>
  <c r="AS11"/>
  <c r="AS12"/>
  <c r="AS21"/>
  <c r="AS19"/>
  <c r="AS20"/>
  <c r="AS28"/>
  <c r="AS29"/>
  <c r="AS27"/>
  <c r="AS36"/>
  <c r="AS37"/>
  <c r="AS35"/>
  <c r="AS16"/>
  <c r="AS17"/>
  <c r="AS15"/>
  <c r="AS33"/>
  <c r="AS31"/>
  <c r="AS32"/>
  <c r="AS41" i="106"/>
  <c r="AS40"/>
  <c r="AS42"/>
  <c r="AS39"/>
  <c r="AS14"/>
  <c r="AS11"/>
  <c r="AS13"/>
  <c r="AS12"/>
  <c r="AS46"/>
  <c r="AS43"/>
  <c r="AS45"/>
  <c r="AS44"/>
  <c r="AS81"/>
  <c r="AS80"/>
  <c r="AS79"/>
  <c r="AS82"/>
  <c r="AS65"/>
  <c r="AS64"/>
  <c r="AS63"/>
  <c r="AS66"/>
  <c r="AS31"/>
  <c r="AS32"/>
  <c r="AS33"/>
  <c r="AS34"/>
  <c r="AS78"/>
  <c r="AS77"/>
  <c r="AS76"/>
  <c r="AS75"/>
  <c r="AS15"/>
  <c r="AS16"/>
  <c r="AS17"/>
  <c r="AS18"/>
  <c r="AS30"/>
  <c r="AS27"/>
  <c r="AS29"/>
  <c r="AS28"/>
  <c r="AS70"/>
  <c r="AS69"/>
  <c r="AS68"/>
  <c r="AS67"/>
  <c r="AS90"/>
  <c r="AS89"/>
  <c r="AS88"/>
  <c r="AS87"/>
  <c r="AS72"/>
  <c r="AS73"/>
  <c r="AS74"/>
  <c r="AS71"/>
  <c r="AS57"/>
  <c r="AS56"/>
  <c r="AS55"/>
  <c r="AS58"/>
  <c r="AS24"/>
  <c r="AS25"/>
  <c r="AS23"/>
  <c r="AS26"/>
  <c r="AS14" i="148"/>
  <c r="AS22"/>
  <c r="AS25"/>
  <c r="AS23"/>
  <c r="AS24"/>
  <c r="AS30"/>
  <c r="AS38"/>
  <c r="AS39"/>
  <c r="AS40"/>
  <c r="AS43"/>
  <c r="AS45"/>
  <c r="AS44"/>
  <c r="AS37" i="96"/>
  <c r="AS36"/>
  <c r="AS38"/>
  <c r="AS39"/>
  <c r="L42"/>
  <c r="AS41" l="1"/>
  <c r="AS43"/>
  <c r="L46"/>
  <c r="AS40"/>
  <c r="AS47" l="1"/>
  <c r="AS44"/>
  <c r="AS46"/>
  <c r="AS45"/>
  <c r="L50"/>
  <c r="AS50" l="1"/>
  <c r="AS49"/>
  <c r="L54"/>
  <c r="AS51"/>
  <c r="AS48"/>
  <c r="AS53" l="1"/>
  <c r="AS55"/>
  <c r="AS52"/>
  <c r="AS54"/>
  <c r="L58"/>
  <c r="AS56" l="1"/>
  <c r="AS59"/>
  <c r="L62"/>
  <c r="AS58"/>
  <c r="AS57"/>
  <c r="AS60" l="1"/>
  <c r="AS62"/>
  <c r="AS63"/>
  <c r="AS61"/>
  <c r="L66"/>
  <c r="AS67" l="1"/>
  <c r="AS64"/>
  <c r="L70"/>
  <c r="AS66"/>
  <c r="AS65"/>
  <c r="AS71" l="1"/>
  <c r="AS68"/>
  <c r="AS70"/>
  <c r="AS69"/>
  <c r="L74"/>
  <c r="AS74" l="1"/>
  <c r="AS75"/>
  <c r="L78"/>
  <c r="AS72"/>
  <c r="AS73"/>
  <c r="AS79" l="1"/>
  <c r="AS78"/>
  <c r="AS76"/>
  <c r="AS77"/>
  <c r="L82"/>
  <c r="AS82" l="1"/>
  <c r="AS83"/>
  <c r="L86"/>
  <c r="AS80"/>
  <c r="AS81"/>
  <c r="AS85" l="1"/>
  <c r="AS87"/>
  <c r="AS84"/>
  <c r="AS86"/>
  <c r="L90"/>
  <c r="AS89" l="1"/>
  <c r="AS88"/>
  <c r="AS90"/>
</calcChain>
</file>

<file path=xl/sharedStrings.xml><?xml version="1.0" encoding="utf-8"?>
<sst xmlns="http://schemas.openxmlformats.org/spreadsheetml/2006/main" count="6561" uniqueCount="2295">
  <si>
    <t>移動（伴ず）夜間０．５深夜０．５・グループ・２人</t>
    <rPh sb="23" eb="24">
      <t>ヒト</t>
    </rPh>
    <phoneticPr fontId="1"/>
  </si>
  <si>
    <t>移動（伴ず）夜間０．５深夜１．０・グループ</t>
  </si>
  <si>
    <t>移動（伴ず）夜間０．５深夜１．０・グループ・２人</t>
    <rPh sb="23" eb="24">
      <t>ヒト</t>
    </rPh>
    <phoneticPr fontId="1"/>
  </si>
  <si>
    <t>移動（伴ず）夜間１．０深夜０．５・グループ</t>
  </si>
  <si>
    <t>移動（伴ず）夜間１．０深夜０．５・グループ・２人</t>
    <rPh sb="23" eb="24">
      <t>ヒト</t>
    </rPh>
    <phoneticPr fontId="1"/>
  </si>
  <si>
    <t>移動（伴ず）日跨増深夜０．５・深夜０．５・グループ</t>
  </si>
  <si>
    <t>移動（伴ず）日跨増深夜０．５・深夜０．５・グループ・２人</t>
    <rPh sb="27" eb="28">
      <t>ヒト</t>
    </rPh>
    <phoneticPr fontId="1"/>
  </si>
  <si>
    <t>移動（伴ず）日跨増深夜０．５・深夜１．０・グループ</t>
  </si>
  <si>
    <t>移動（伴ず）日跨増深夜０．５・深夜１．０・グループ・２人</t>
    <rPh sb="27" eb="28">
      <t>ヒト</t>
    </rPh>
    <phoneticPr fontId="1"/>
  </si>
  <si>
    <t>移動（伴ず）日跨増深夜１．０・深夜０．５・グループ</t>
  </si>
  <si>
    <t>移動（伴ず）日跨増深夜１．０・深夜０．５・グループ・２人</t>
    <rPh sb="27" eb="28">
      <t>ヒト</t>
    </rPh>
    <phoneticPr fontId="1"/>
  </si>
  <si>
    <t>移動（伴ず）深夜０．５・早朝０．５・日中０．５・グループ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</si>
  <si>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移動（伴ず）深夜０．５・早朝０．５・日中０．５・グループ・２人</t>
    <rPh sb="6" eb="8">
      <t>シンヤ</t>
    </rPh>
    <rPh sb="12" eb="14">
      <t>ソウチョウ</t>
    </rPh>
    <rPh sb="18" eb="19">
      <t>ヒ</t>
    </rPh>
    <rPh sb="19" eb="20">
      <t>チュウ</t>
    </rPh>
    <rPh sb="30" eb="31">
      <t>ヒト</t>
    </rPh>
    <phoneticPr fontId="1"/>
  </si>
  <si>
    <t>移動（伴ず）深夜０．５・日中０．５・グループ</t>
    <rPh sb="6" eb="8">
      <t>シンヤ</t>
    </rPh>
    <rPh sb="12" eb="13">
      <t>ヒ</t>
    </rPh>
    <rPh sb="13" eb="14">
      <t>チュウ</t>
    </rPh>
    <phoneticPr fontId="1"/>
  </si>
  <si>
    <t>移動（伴ず）深夜０．５・日中０．５・グループ・２人</t>
    <rPh sb="6" eb="8">
      <t>シンヤ</t>
    </rPh>
    <rPh sb="12" eb="13">
      <t>ヒ</t>
    </rPh>
    <rPh sb="13" eb="14">
      <t>チュウ</t>
    </rPh>
    <rPh sb="24" eb="25">
      <t>ヒト</t>
    </rPh>
    <phoneticPr fontId="1"/>
  </si>
  <si>
    <t>移動（伴ず）深夜０．５・日中１．０・グループ</t>
    <rPh sb="6" eb="8">
      <t>シンヤ</t>
    </rPh>
    <phoneticPr fontId="1"/>
  </si>
  <si>
    <t>移動（伴ず）深夜０．５・日中１．０・グループ・２人</t>
    <rPh sb="6" eb="8">
      <t>シンヤ</t>
    </rPh>
    <rPh sb="24" eb="25">
      <t>ヒト</t>
    </rPh>
    <phoneticPr fontId="1"/>
  </si>
  <si>
    <t>移動（伴ず）深夜１．０・日中０．５・グループ・２人</t>
    <rPh sb="24" eb="25">
      <t>ヒト</t>
    </rPh>
    <phoneticPr fontId="1"/>
  </si>
  <si>
    <t>移動（伴ず）日中０．５・夜間０．５・深夜０．５・グループ・２人</t>
    <rPh sb="30" eb="31">
      <t>ヒト</t>
    </rPh>
    <phoneticPr fontId="1"/>
  </si>
  <si>
    <t>移動（伴ず）日中増０．５・グループ</t>
    <rPh sb="6" eb="7">
      <t>ヒ</t>
    </rPh>
    <rPh sb="7" eb="8">
      <t>チュウ</t>
    </rPh>
    <rPh sb="8" eb="9">
      <t>ゾウ</t>
    </rPh>
    <phoneticPr fontId="1"/>
  </si>
  <si>
    <t>移動（伴ず）日中増０．５・グループ・２人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</si>
  <si>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移動（伴ず）日中増１．０・グループ</t>
    <rPh sb="6" eb="7">
      <t>ヒ</t>
    </rPh>
    <rPh sb="7" eb="8">
      <t>チュウ</t>
    </rPh>
    <rPh sb="8" eb="9">
      <t>ゾウ</t>
    </rPh>
    <phoneticPr fontId="1"/>
  </si>
  <si>
    <t>移動（伴ず）日中増１．０・グループ・２人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</si>
  <si>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移動（伴ず）日中増１．５・グループ</t>
    <rPh sb="6" eb="7">
      <t>ヒ</t>
    </rPh>
    <rPh sb="7" eb="8">
      <t>チュウ</t>
    </rPh>
    <rPh sb="8" eb="9">
      <t>ゾウ</t>
    </rPh>
    <phoneticPr fontId="1"/>
  </si>
  <si>
    <t>移動（伴ず）日中増１．５・グループ・２人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</si>
  <si>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移動（伴ず）日中増２．０・グループ</t>
    <rPh sb="6" eb="7">
      <t>ヒ</t>
    </rPh>
    <rPh sb="7" eb="8">
      <t>チュウ</t>
    </rPh>
    <rPh sb="8" eb="9">
      <t>ゾウ</t>
    </rPh>
    <phoneticPr fontId="1"/>
  </si>
  <si>
    <t>移動（伴ず）日中増２．０・グループ・２人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</si>
  <si>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移動（伴ず）日中増２．５・グループ</t>
    <rPh sb="6" eb="7">
      <t>ヒ</t>
    </rPh>
    <rPh sb="7" eb="8">
      <t>チュウ</t>
    </rPh>
    <rPh sb="8" eb="9">
      <t>ゾウ</t>
    </rPh>
    <phoneticPr fontId="1"/>
  </si>
  <si>
    <t>移動（伴ず）日中増２．５・グループ・２人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</si>
  <si>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移動（伴ず）日中増３．０・グループ</t>
    <rPh sb="6" eb="7">
      <t>ヒ</t>
    </rPh>
    <rPh sb="7" eb="8">
      <t>チュウ</t>
    </rPh>
    <rPh sb="8" eb="9">
      <t>ゾウ</t>
    </rPh>
    <phoneticPr fontId="1"/>
  </si>
  <si>
    <t>移動（伴ず）日中増３．０・グループ・２人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</si>
  <si>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移動（伴ず）日中増３．５・グループ</t>
    <rPh sb="6" eb="7">
      <t>ヒ</t>
    </rPh>
    <rPh sb="7" eb="8">
      <t>チュウ</t>
    </rPh>
    <rPh sb="8" eb="9">
      <t>ゾウ</t>
    </rPh>
    <phoneticPr fontId="1"/>
  </si>
  <si>
    <t>移動（伴ず）日中増３．５・グループ・２人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</si>
  <si>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移動（伴ず）日中増４．０・グループ</t>
    <rPh sb="6" eb="7">
      <t>ヒ</t>
    </rPh>
    <rPh sb="7" eb="8">
      <t>チュウ</t>
    </rPh>
    <rPh sb="8" eb="9">
      <t>ゾウ</t>
    </rPh>
    <phoneticPr fontId="1"/>
  </si>
  <si>
    <t>移動（伴ず）日中増４．０・グループ・２人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</si>
  <si>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移動（伴ず）日中増４．５・グループ</t>
    <rPh sb="6" eb="7">
      <t>ヒ</t>
    </rPh>
    <rPh sb="7" eb="8">
      <t>チュウ</t>
    </rPh>
    <rPh sb="8" eb="9">
      <t>ゾウ</t>
    </rPh>
    <phoneticPr fontId="1"/>
  </si>
  <si>
    <t>移動（伴ず）日中増４．５・グループ・２人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</si>
  <si>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移動（伴ず）日中増５．０・グループ</t>
    <rPh sb="6" eb="7">
      <t>ヒ</t>
    </rPh>
    <rPh sb="7" eb="8">
      <t>チュウ</t>
    </rPh>
    <rPh sb="8" eb="9">
      <t>ゾウ</t>
    </rPh>
    <phoneticPr fontId="1"/>
  </si>
  <si>
    <t>移動（伴ず）日中増５．０・グループ・２人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</si>
  <si>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移動（伴ず）日中増５．５・グループ</t>
    <rPh sb="6" eb="7">
      <t>ヒ</t>
    </rPh>
    <rPh sb="7" eb="8">
      <t>チュウ</t>
    </rPh>
    <rPh sb="8" eb="9">
      <t>ゾウ</t>
    </rPh>
    <phoneticPr fontId="1"/>
  </si>
  <si>
    <t>移動（伴ず）日中増５．５・グループ・２人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</si>
  <si>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移動（伴ず）日中増６．０・グループ</t>
    <rPh sb="6" eb="7">
      <t>ヒ</t>
    </rPh>
    <rPh sb="7" eb="8">
      <t>チュウ</t>
    </rPh>
    <rPh sb="8" eb="9">
      <t>ゾウ</t>
    </rPh>
    <phoneticPr fontId="1"/>
  </si>
  <si>
    <t>移動（伴ず）日中増６．０・グループ・２人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</si>
  <si>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移動（伴ず）日中増６．５・グループ</t>
    <rPh sb="6" eb="7">
      <t>ヒ</t>
    </rPh>
    <rPh sb="7" eb="8">
      <t>チュウ</t>
    </rPh>
    <rPh sb="8" eb="9">
      <t>ゾウ</t>
    </rPh>
    <phoneticPr fontId="1"/>
  </si>
  <si>
    <t>移動（伴ず）日中増６．５・グループ・２人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</si>
  <si>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移動（伴ず）日中増７．０・グループ</t>
    <rPh sb="6" eb="7">
      <t>ヒ</t>
    </rPh>
    <rPh sb="7" eb="8">
      <t>チュウ</t>
    </rPh>
    <rPh sb="8" eb="9">
      <t>ゾウ</t>
    </rPh>
    <phoneticPr fontId="1"/>
  </si>
  <si>
    <t>移動（伴ず）日中増７．０・グループ・２人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</si>
  <si>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移動（伴ず）日中増７．５・グループ</t>
    <rPh sb="6" eb="7">
      <t>ヒ</t>
    </rPh>
    <rPh sb="7" eb="8">
      <t>チュウ</t>
    </rPh>
    <rPh sb="8" eb="9">
      <t>ゾウ</t>
    </rPh>
    <phoneticPr fontId="1"/>
  </si>
  <si>
    <t>移動（伴ず）日中増７．５・グループ・２人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</si>
  <si>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移動（伴ず）日中増８．０・グループ</t>
    <rPh sb="6" eb="7">
      <t>ヒ</t>
    </rPh>
    <rPh sb="7" eb="8">
      <t>チュウ</t>
    </rPh>
    <rPh sb="8" eb="9">
      <t>ゾウ</t>
    </rPh>
    <phoneticPr fontId="1"/>
  </si>
  <si>
    <t>移動（伴ず）日中増８．０・グループ・２人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</si>
  <si>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移動（伴ず）日中増８．５・グループ</t>
    <rPh sb="6" eb="7">
      <t>ヒ</t>
    </rPh>
    <rPh sb="7" eb="8">
      <t>チュウ</t>
    </rPh>
    <rPh sb="8" eb="9">
      <t>ゾウ</t>
    </rPh>
    <phoneticPr fontId="1"/>
  </si>
  <si>
    <t>移動（伴ず）日中増８．５・グループ・２人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</si>
  <si>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移動（伴ず）日中増９．０・グループ</t>
    <rPh sb="6" eb="7">
      <t>ヒ</t>
    </rPh>
    <rPh sb="7" eb="8">
      <t>チュウ</t>
    </rPh>
    <rPh sb="8" eb="9">
      <t>ゾウ</t>
    </rPh>
    <phoneticPr fontId="1"/>
  </si>
  <si>
    <t>移動（伴ず）日中増９．０・グループ・２人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</si>
  <si>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移動（伴ず）日中増９．５・グループ</t>
    <rPh sb="6" eb="7">
      <t>ヒ</t>
    </rPh>
    <rPh sb="7" eb="8">
      <t>チュウ</t>
    </rPh>
    <rPh sb="8" eb="9">
      <t>ゾウ</t>
    </rPh>
    <phoneticPr fontId="1"/>
  </si>
  <si>
    <t>移動（伴ず）日中増９．５・グループ・２人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</si>
  <si>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移動（伴ず）日中増１０．０・グループ</t>
    <rPh sb="6" eb="7">
      <t>ヒ</t>
    </rPh>
    <rPh sb="7" eb="8">
      <t>チュウ</t>
    </rPh>
    <rPh sb="8" eb="9">
      <t>ゾウ</t>
    </rPh>
    <phoneticPr fontId="1"/>
  </si>
  <si>
    <t>移動（伴ず）日中増１０．０・グループ・２人</t>
    <rPh sb="6" eb="7">
      <t>ヒ</t>
    </rPh>
    <rPh sb="7" eb="8">
      <t>チュウ</t>
    </rPh>
    <rPh sb="8" eb="9">
      <t>ゾウ</t>
    </rPh>
    <rPh sb="20" eb="21">
      <t>ヒト</t>
    </rPh>
    <phoneticPr fontId="1"/>
  </si>
  <si>
    <t>移動（伴ず）日中増１０．５・グループ・２人</t>
    <rPh sb="6" eb="7">
      <t>ヒ</t>
    </rPh>
    <rPh sb="7" eb="8">
      <t>チュウ</t>
    </rPh>
    <rPh sb="8" eb="9">
      <t>ゾウ</t>
    </rPh>
    <rPh sb="20" eb="21">
      <t>ヒト</t>
    </rPh>
    <phoneticPr fontId="1"/>
  </si>
  <si>
    <t>移動（伴ず）早朝増０．５・グループ</t>
    <rPh sb="8" eb="9">
      <t>ゾウ</t>
    </rPh>
    <phoneticPr fontId="1"/>
  </si>
  <si>
    <t>移動（伴ず）早朝増０．５・グループ・２人</t>
    <rPh sb="8" eb="9">
      <t>ゾウ</t>
    </rPh>
    <rPh sb="19" eb="20">
      <t>ヒト</t>
    </rPh>
    <phoneticPr fontId="1"/>
  </si>
  <si>
    <t>移動（伴ず）早朝増１．０・グループ</t>
    <rPh sb="8" eb="9">
      <t>ゾウ</t>
    </rPh>
    <phoneticPr fontId="1"/>
  </si>
  <si>
    <t>移動（伴ず）早朝増１．０・グループ・２人</t>
    <rPh sb="8" eb="9">
      <t>ゾウ</t>
    </rPh>
    <rPh sb="19" eb="20">
      <t>ヒト</t>
    </rPh>
    <phoneticPr fontId="1"/>
  </si>
  <si>
    <t>移動（伴ず）早朝増１．５・グループ</t>
    <rPh sb="8" eb="9">
      <t>ゾウ</t>
    </rPh>
    <phoneticPr fontId="1"/>
  </si>
  <si>
    <t>移動（伴ず）早朝増１．５・グループ・２人</t>
    <rPh sb="8" eb="9">
      <t>ゾウ</t>
    </rPh>
    <rPh sb="19" eb="20">
      <t>ヒト</t>
    </rPh>
    <phoneticPr fontId="1"/>
  </si>
  <si>
    <t>移動（伴ず）早朝増２．０・グループ</t>
    <rPh sb="8" eb="9">
      <t>ゾウ</t>
    </rPh>
    <phoneticPr fontId="1"/>
  </si>
  <si>
    <t>移動（伴ず）早朝増２．０・グループ・２人</t>
    <rPh sb="8" eb="9">
      <t>ゾウ</t>
    </rPh>
    <rPh sb="19" eb="20">
      <t>ヒト</t>
    </rPh>
    <phoneticPr fontId="1"/>
  </si>
  <si>
    <t>移動（伴ず）早朝増２．５・グループ・２人</t>
    <rPh sb="8" eb="9">
      <t>ゾウ</t>
    </rPh>
    <rPh sb="19" eb="20">
      <t>ヒト</t>
    </rPh>
    <phoneticPr fontId="1"/>
  </si>
  <si>
    <t>移動（伴ず）夜間増０．５・グループ</t>
    <rPh sb="8" eb="9">
      <t>ゾウ</t>
    </rPh>
    <phoneticPr fontId="1"/>
  </si>
  <si>
    <t>移動（伴ず）夜間増０．５・グループ・２人</t>
    <rPh sb="8" eb="9">
      <t>ゾウ</t>
    </rPh>
    <rPh sb="19" eb="20">
      <t>ヒト</t>
    </rPh>
    <phoneticPr fontId="1"/>
  </si>
  <si>
    <t>移動（伴ず）夜間増１．０・グループ</t>
    <rPh sb="8" eb="9">
      <t>ゾウ</t>
    </rPh>
    <phoneticPr fontId="1"/>
  </si>
  <si>
    <t>移動（伴ず）夜間増１．０・グループ・２人</t>
    <rPh sb="8" eb="9">
      <t>ゾウ</t>
    </rPh>
    <rPh sb="19" eb="20">
      <t>ヒト</t>
    </rPh>
    <phoneticPr fontId="1"/>
  </si>
  <si>
    <t>移動（伴ず）夜間増１．５・グループ</t>
    <rPh sb="8" eb="9">
      <t>ゾウ</t>
    </rPh>
    <phoneticPr fontId="1"/>
  </si>
  <si>
    <t>移動（伴ず）夜間増１．５・グループ・２人</t>
    <rPh sb="8" eb="9">
      <t>ゾウ</t>
    </rPh>
    <rPh sb="19" eb="20">
      <t>ヒト</t>
    </rPh>
    <phoneticPr fontId="1"/>
  </si>
  <si>
    <t>移動（伴ず）夜間増２．０・グループ</t>
    <rPh sb="8" eb="9">
      <t>ゾウ</t>
    </rPh>
    <phoneticPr fontId="1"/>
  </si>
  <si>
    <t>移動（伴ず）夜間増２．０・グループ・２人</t>
    <rPh sb="8" eb="9">
      <t>ゾウ</t>
    </rPh>
    <rPh sb="19" eb="20">
      <t>ヒト</t>
    </rPh>
    <phoneticPr fontId="1"/>
  </si>
  <si>
    <t>移動（伴ず）夜間増２．５・グループ</t>
    <rPh sb="8" eb="9">
      <t>ゾウ</t>
    </rPh>
    <phoneticPr fontId="1"/>
  </si>
  <si>
    <t>移動（伴ず）夜間増２．５・グループ・２人</t>
    <rPh sb="8" eb="9">
      <t>ゾウ</t>
    </rPh>
    <rPh sb="19" eb="20">
      <t>ヒト</t>
    </rPh>
    <phoneticPr fontId="1"/>
  </si>
  <si>
    <t>移動（伴ず）夜間増３．０・グループ</t>
    <rPh sb="8" eb="9">
      <t>ゾウ</t>
    </rPh>
    <phoneticPr fontId="1"/>
  </si>
  <si>
    <t>移動（伴ず）夜間増３．０・グループ・２人</t>
    <rPh sb="8" eb="9">
      <t>ゾウ</t>
    </rPh>
    <rPh sb="19" eb="20">
      <t>ヒト</t>
    </rPh>
    <phoneticPr fontId="1"/>
  </si>
  <si>
    <t>移動（伴ず）夜間増３．５・グループ</t>
    <rPh sb="8" eb="9">
      <t>ゾウ</t>
    </rPh>
    <phoneticPr fontId="1"/>
  </si>
  <si>
    <t>移動（伴ず）夜間増３．５・グループ・２人</t>
    <rPh sb="8" eb="9">
      <t>ゾウ</t>
    </rPh>
    <rPh sb="19" eb="20">
      <t>ヒト</t>
    </rPh>
    <phoneticPr fontId="1"/>
  </si>
  <si>
    <t>移動（伴ず）夜間増４．０・グループ</t>
    <rPh sb="8" eb="9">
      <t>ゾウ</t>
    </rPh>
    <phoneticPr fontId="1"/>
  </si>
  <si>
    <t>移動（伴ず）夜間増４．０・グループ・２人</t>
    <rPh sb="8" eb="9">
      <t>ゾウ</t>
    </rPh>
    <rPh sb="19" eb="20">
      <t>ヒト</t>
    </rPh>
    <phoneticPr fontId="1"/>
  </si>
  <si>
    <t>移動（伴ず）夜間増４．５・グループ・２人</t>
    <rPh sb="8" eb="9">
      <t>ゾウ</t>
    </rPh>
    <rPh sb="19" eb="20">
      <t>ヒト</t>
    </rPh>
    <phoneticPr fontId="1"/>
  </si>
  <si>
    <t>移動（伴ず）深夜増０．５・グループ</t>
    <rPh sb="8" eb="9">
      <t>ゾウ</t>
    </rPh>
    <phoneticPr fontId="1"/>
  </si>
  <si>
    <t>移動（伴ず）深夜増０．５・グループ・２人</t>
    <rPh sb="8" eb="9">
      <t>ゾウ</t>
    </rPh>
    <rPh sb="19" eb="20">
      <t>ヒト</t>
    </rPh>
    <phoneticPr fontId="1"/>
  </si>
  <si>
    <t>移動（伴ず）深夜増１．０・グループ</t>
    <rPh sb="8" eb="9">
      <t>ゾウ</t>
    </rPh>
    <phoneticPr fontId="1"/>
  </si>
  <si>
    <t>移動（伴ず）深夜増１．０・グループ・２人</t>
    <rPh sb="8" eb="9">
      <t>ゾウ</t>
    </rPh>
    <rPh sb="19" eb="20">
      <t>ヒト</t>
    </rPh>
    <phoneticPr fontId="1"/>
  </si>
  <si>
    <t>移動（伴ず）深夜増１．５・グループ</t>
    <rPh sb="8" eb="9">
      <t>ゾウ</t>
    </rPh>
    <phoneticPr fontId="1"/>
  </si>
  <si>
    <t>移動（伴ず）深夜増１．５・グループ・２人</t>
    <rPh sb="8" eb="9">
      <t>ゾウ</t>
    </rPh>
    <rPh sb="19" eb="20">
      <t>ヒト</t>
    </rPh>
    <phoneticPr fontId="1"/>
  </si>
  <si>
    <t>移動（伴ず）深夜増２．０・グループ</t>
    <rPh sb="8" eb="9">
      <t>ゾウ</t>
    </rPh>
    <phoneticPr fontId="1"/>
  </si>
  <si>
    <t>移動（伴ず）深夜増２．０・グループ・２人</t>
    <rPh sb="8" eb="9">
      <t>ゾウ</t>
    </rPh>
    <rPh sb="19" eb="20">
      <t>ヒト</t>
    </rPh>
    <phoneticPr fontId="1"/>
  </si>
  <si>
    <t>移動（伴ず）深夜増２．５・グループ</t>
    <rPh sb="8" eb="9">
      <t>ゾウ</t>
    </rPh>
    <phoneticPr fontId="1"/>
  </si>
  <si>
    <t>移動（伴ず）深夜増２．５・グループ・２人</t>
    <rPh sb="8" eb="9">
      <t>ゾウ</t>
    </rPh>
    <rPh sb="19" eb="20">
      <t>ヒト</t>
    </rPh>
    <phoneticPr fontId="1"/>
  </si>
  <si>
    <t>移動（伴ず）深夜増３．０・グループ</t>
    <rPh sb="8" eb="9">
      <t>ゾウ</t>
    </rPh>
    <phoneticPr fontId="1"/>
  </si>
  <si>
    <t>移動（伴ず）深夜増３．０・グループ・２人</t>
    <rPh sb="8" eb="9">
      <t>ゾウ</t>
    </rPh>
    <rPh sb="19" eb="20">
      <t>ヒト</t>
    </rPh>
    <phoneticPr fontId="1"/>
  </si>
  <si>
    <t>移動（伴ず）深夜増３．５・グループ</t>
    <rPh sb="8" eb="9">
      <t>ゾウ</t>
    </rPh>
    <phoneticPr fontId="1"/>
  </si>
  <si>
    <t>移動（伴ず）深夜増３．５・グループ・２人</t>
    <rPh sb="8" eb="9">
      <t>ゾウ</t>
    </rPh>
    <rPh sb="19" eb="20">
      <t>ヒト</t>
    </rPh>
    <phoneticPr fontId="1"/>
  </si>
  <si>
    <t>移動（伴ず）深夜増４．０・グループ</t>
    <rPh sb="8" eb="9">
      <t>ゾウ</t>
    </rPh>
    <phoneticPr fontId="1"/>
  </si>
  <si>
    <t>移動（伴ず）深夜増４．０・グループ・２人</t>
    <rPh sb="8" eb="9">
      <t>ゾウ</t>
    </rPh>
    <rPh sb="19" eb="20">
      <t>ヒト</t>
    </rPh>
    <phoneticPr fontId="1"/>
  </si>
  <si>
    <t>移動（伴ず）深夜増４．５・グループ</t>
    <rPh sb="8" eb="9">
      <t>ゾウ</t>
    </rPh>
    <phoneticPr fontId="1"/>
  </si>
  <si>
    <t>移動（伴ず）深夜増４．５・グループ・２人</t>
    <rPh sb="8" eb="9">
      <t>ゾウ</t>
    </rPh>
    <rPh sb="19" eb="20">
      <t>ヒト</t>
    </rPh>
    <phoneticPr fontId="1"/>
  </si>
  <si>
    <t>移動（伴ず）深夜増５．０・グループ</t>
    <rPh sb="8" eb="9">
      <t>ゾウ</t>
    </rPh>
    <phoneticPr fontId="1"/>
  </si>
  <si>
    <t>移動（伴ず）深夜増５．０・グループ・２人</t>
    <rPh sb="8" eb="9">
      <t>ゾウ</t>
    </rPh>
    <rPh sb="19" eb="20">
      <t>ヒト</t>
    </rPh>
    <phoneticPr fontId="1"/>
  </si>
  <si>
    <t>移動（伴ず）深夜増５．５・グループ</t>
    <rPh sb="8" eb="9">
      <t>ゾウ</t>
    </rPh>
    <phoneticPr fontId="1"/>
  </si>
  <si>
    <t>移動（伴ず）深夜増５．５・グループ・２人</t>
    <rPh sb="8" eb="9">
      <t>ゾウ</t>
    </rPh>
    <rPh sb="19" eb="20">
      <t>ヒト</t>
    </rPh>
    <phoneticPr fontId="1"/>
  </si>
  <si>
    <t>移動（伴ず）深夜増６．０・グループ</t>
    <rPh sb="8" eb="9">
      <t>ゾウ</t>
    </rPh>
    <phoneticPr fontId="1"/>
  </si>
  <si>
    <t>移動（伴ず）深夜増６．０・グループ・２人</t>
    <rPh sb="8" eb="9">
      <t>ゾウ</t>
    </rPh>
    <rPh sb="19" eb="20">
      <t>ヒト</t>
    </rPh>
    <phoneticPr fontId="1"/>
  </si>
  <si>
    <t>移動（伴ず）深夜増６．５・グループ・２人</t>
    <rPh sb="8" eb="9">
      <t>ゾウ</t>
    </rPh>
    <rPh sb="19" eb="20">
      <t>ヒト</t>
    </rPh>
    <phoneticPr fontId="1"/>
  </si>
  <si>
    <t>(1)早朝
 ３０分未満</t>
    <rPh sb="9" eb="10">
      <t>フン</t>
    </rPh>
    <rPh sb="10" eb="12">
      <t>ミマン</t>
    </rPh>
    <phoneticPr fontId="1"/>
  </si>
  <si>
    <t>(2)早朝
 ３０分以上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</si>
  <si>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深夜の場合</t>
    <rPh sb="0" eb="2">
      <t>シンヤ</t>
    </rPh>
    <rPh sb="3" eb="5">
      <t>バアイ</t>
    </rPh>
    <phoneticPr fontId="1"/>
  </si>
  <si>
    <t>サービス内容略称</t>
    <rPh sb="4" eb="6">
      <t>ナイヨウ</t>
    </rPh>
    <rPh sb="6" eb="8">
      <t>リャクショウ</t>
    </rPh>
    <phoneticPr fontId="1"/>
  </si>
  <si>
    <t>合成</t>
    <rPh sb="0" eb="2">
      <t>ゴウセイ</t>
    </rPh>
    <phoneticPr fontId="1"/>
  </si>
  <si>
    <t>算定</t>
    <rPh sb="0" eb="2">
      <t>サンテイ</t>
    </rPh>
    <phoneticPr fontId="1"/>
  </si>
  <si>
    <t>種類</t>
    <rPh sb="0" eb="2">
      <t>シュルイ</t>
    </rPh>
    <phoneticPr fontId="1"/>
  </si>
  <si>
    <t>項目</t>
    <rPh sb="0" eb="2">
      <t>コウモク</t>
    </rPh>
    <phoneticPr fontId="1"/>
  </si>
  <si>
    <t>単位数</t>
  </si>
  <si>
    <t>単位</t>
  </si>
  <si>
    <t>単位</t>
    <rPh sb="0" eb="2">
      <t>タンイ</t>
    </rPh>
    <phoneticPr fontId="1"/>
  </si>
  <si>
    <t>サービスコード</t>
    <phoneticPr fontId="1"/>
  </si>
  <si>
    <t>算定項目</t>
    <phoneticPr fontId="1"/>
  </si>
  <si>
    <t>ハ　加算</t>
    <rPh sb="2" eb="4">
      <t>カサン</t>
    </rPh>
    <phoneticPr fontId="1"/>
  </si>
  <si>
    <t>単位加算</t>
    <rPh sb="0" eb="2">
      <t>タンイ</t>
    </rPh>
    <rPh sb="2" eb="4">
      <t>カサン</t>
    </rPh>
    <phoneticPr fontId="1"/>
  </si>
  <si>
    <t>月１回限度</t>
    <rPh sb="0" eb="1">
      <t>ツキ</t>
    </rPh>
    <rPh sb="2" eb="3">
      <t>カイ</t>
    </rPh>
    <rPh sb="3" eb="5">
      <t>ゲンド</t>
    </rPh>
    <phoneticPr fontId="1"/>
  </si>
  <si>
    <t>特別地域加算</t>
    <rPh sb="0" eb="2">
      <t>トクベツ</t>
    </rPh>
    <rPh sb="2" eb="4">
      <t>チイキ</t>
    </rPh>
    <rPh sb="4" eb="6">
      <t>カサン</t>
    </rPh>
    <phoneticPr fontId="1"/>
  </si>
  <si>
    <t>初回加算</t>
    <rPh sb="0" eb="2">
      <t>ショカイ</t>
    </rPh>
    <rPh sb="2" eb="4">
      <t>カサン</t>
    </rPh>
    <phoneticPr fontId="1"/>
  </si>
  <si>
    <t>緊急時対応加算</t>
    <rPh sb="0" eb="3">
      <t>キンキュウジ</t>
    </rPh>
    <rPh sb="3" eb="5">
      <t>タイオウ</t>
    </rPh>
    <rPh sb="5" eb="7">
      <t>カサン</t>
    </rPh>
    <phoneticPr fontId="1"/>
  </si>
  <si>
    <t>月２回限度</t>
    <rPh sb="0" eb="1">
      <t>ツキ</t>
    </rPh>
    <rPh sb="2" eb="3">
      <t>カイ</t>
    </rPh>
    <rPh sb="3" eb="5">
      <t>ゲンド</t>
    </rPh>
    <phoneticPr fontId="1"/>
  </si>
  <si>
    <t>移動特別地域加算</t>
    <rPh sb="0" eb="2">
      <t>イドウ</t>
    </rPh>
    <rPh sb="2" eb="4">
      <t>トクベツ</t>
    </rPh>
    <rPh sb="4" eb="6">
      <t>チイキ</t>
    </rPh>
    <rPh sb="6" eb="8">
      <t>カサン</t>
    </rPh>
    <phoneticPr fontId="1"/>
  </si>
  <si>
    <t>移動初回加算</t>
    <rPh sb="0" eb="2">
      <t>イドウ</t>
    </rPh>
    <rPh sb="2" eb="4">
      <t>ショカイ</t>
    </rPh>
    <rPh sb="4" eb="6">
      <t>カサン</t>
    </rPh>
    <phoneticPr fontId="1"/>
  </si>
  <si>
    <t>移動緊急時対応加算</t>
    <rPh sb="0" eb="2">
      <t>イドウ</t>
    </rPh>
    <rPh sb="2" eb="5">
      <t>キンキュウジ</t>
    </rPh>
    <rPh sb="5" eb="7">
      <t>タイオウ</t>
    </rPh>
    <rPh sb="7" eb="9">
      <t>カサン</t>
    </rPh>
    <phoneticPr fontId="1"/>
  </si>
  <si>
    <t>２  移動支援サービスコード表</t>
    <rPh sb="3" eb="5">
      <t>イドウ</t>
    </rPh>
    <rPh sb="5" eb="7">
      <t>シエン</t>
    </rPh>
    <rPh sb="14" eb="15">
      <t>ヒョウ</t>
    </rPh>
    <phoneticPr fontId="1"/>
  </si>
  <si>
    <t>移動（伴う）日中０．５</t>
    <rPh sb="6" eb="7">
      <t>ヒ</t>
    </rPh>
    <rPh sb="7" eb="8">
      <t>チュウ</t>
    </rPh>
    <phoneticPr fontId="1"/>
  </si>
  <si>
    <t>移動（伴う）日中０．５・２人</t>
    <rPh sb="6" eb="7">
      <t>ヒ</t>
    </rPh>
    <rPh sb="7" eb="8">
      <t>チュウ</t>
    </rPh>
    <rPh sb="13" eb="14">
      <t>ヒト</t>
    </rPh>
    <phoneticPr fontId="1"/>
  </si>
  <si>
    <t>移動（伴う）日中１．０</t>
    <rPh sb="6" eb="7">
      <t>ヒ</t>
    </rPh>
    <rPh sb="7" eb="8">
      <t>チュウ</t>
    </rPh>
    <phoneticPr fontId="1"/>
  </si>
  <si>
    <t>移動（伴う）日中１．０・２人</t>
    <rPh sb="6" eb="7">
      <t>ヒ</t>
    </rPh>
    <rPh sb="7" eb="8">
      <t>チュウ</t>
    </rPh>
    <rPh sb="13" eb="14">
      <t>ヒト</t>
    </rPh>
    <phoneticPr fontId="1"/>
  </si>
  <si>
    <t>移動（伴う）日中１．５</t>
    <rPh sb="6" eb="7">
      <t>ヒ</t>
    </rPh>
    <rPh sb="7" eb="8">
      <t>チュウ</t>
    </rPh>
    <phoneticPr fontId="1"/>
  </si>
  <si>
    <t>移動（伴う）日中１．５・２人</t>
    <rPh sb="6" eb="7">
      <t>ヒ</t>
    </rPh>
    <rPh sb="7" eb="8">
      <t>チュウ</t>
    </rPh>
    <rPh sb="13" eb="14">
      <t>ヒト</t>
    </rPh>
    <phoneticPr fontId="1"/>
  </si>
  <si>
    <t>移動（伴う）日中２．０</t>
    <rPh sb="6" eb="7">
      <t>ヒ</t>
    </rPh>
    <rPh sb="7" eb="8">
      <t>チュウ</t>
    </rPh>
    <phoneticPr fontId="1"/>
  </si>
  <si>
    <t>移動（伴う）日中２．０・２人</t>
    <rPh sb="6" eb="7">
      <t>ヒ</t>
    </rPh>
    <rPh sb="7" eb="8">
      <t>チュウ</t>
    </rPh>
    <rPh sb="13" eb="14">
      <t>ヒト</t>
    </rPh>
    <phoneticPr fontId="1"/>
  </si>
  <si>
    <t>移動（伴う）日中２．５</t>
    <rPh sb="6" eb="7">
      <t>ヒ</t>
    </rPh>
    <rPh sb="7" eb="8">
      <t>チュウ</t>
    </rPh>
    <phoneticPr fontId="1"/>
  </si>
  <si>
    <t>移動（伴う）日中２．５・２人</t>
    <rPh sb="6" eb="7">
      <t>ヒ</t>
    </rPh>
    <rPh sb="7" eb="8">
      <t>チュウ</t>
    </rPh>
    <rPh sb="13" eb="14">
      <t>ヒト</t>
    </rPh>
    <phoneticPr fontId="1"/>
  </si>
  <si>
    <t>移動（伴う）日中３．０</t>
    <rPh sb="6" eb="7">
      <t>ヒ</t>
    </rPh>
    <rPh sb="7" eb="8">
      <t>チュウ</t>
    </rPh>
    <phoneticPr fontId="1"/>
  </si>
  <si>
    <t>移動（伴う）日中３．０・２人</t>
    <rPh sb="6" eb="7">
      <t>ヒ</t>
    </rPh>
    <rPh sb="7" eb="8">
      <t>チュウ</t>
    </rPh>
    <rPh sb="13" eb="14">
      <t>ヒト</t>
    </rPh>
    <phoneticPr fontId="1"/>
  </si>
  <si>
    <t>移動（伴う）日中３．５</t>
    <rPh sb="6" eb="7">
      <t>ヒ</t>
    </rPh>
    <rPh sb="7" eb="8">
      <t>チュウ</t>
    </rPh>
    <phoneticPr fontId="1"/>
  </si>
  <si>
    <t>移動（伴う）日中３．５・２人</t>
    <rPh sb="6" eb="7">
      <t>ヒ</t>
    </rPh>
    <rPh sb="7" eb="8">
      <t>チュウ</t>
    </rPh>
    <rPh sb="13" eb="14">
      <t>ヒト</t>
    </rPh>
    <phoneticPr fontId="1"/>
  </si>
  <si>
    <t>移動（伴う）日中４．０</t>
    <rPh sb="6" eb="7">
      <t>ヒ</t>
    </rPh>
    <rPh sb="7" eb="8">
      <t>チュウ</t>
    </rPh>
    <phoneticPr fontId="1"/>
  </si>
  <si>
    <t>移動（伴う）日中４．０・２人</t>
    <rPh sb="6" eb="7">
      <t>ヒ</t>
    </rPh>
    <rPh sb="7" eb="8">
      <t>チュウ</t>
    </rPh>
    <rPh sb="13" eb="14">
      <t>ヒト</t>
    </rPh>
    <phoneticPr fontId="1"/>
  </si>
  <si>
    <t>移動（伴う）日中４．５</t>
    <rPh sb="6" eb="7">
      <t>ヒ</t>
    </rPh>
    <rPh sb="7" eb="8">
      <t>チュウ</t>
    </rPh>
    <phoneticPr fontId="1"/>
  </si>
  <si>
    <t>移動（伴う）日中４．５・２人</t>
    <rPh sb="6" eb="7">
      <t>ヒ</t>
    </rPh>
    <rPh sb="7" eb="8">
      <t>チュウ</t>
    </rPh>
    <rPh sb="13" eb="14">
      <t>ヒト</t>
    </rPh>
    <phoneticPr fontId="1"/>
  </si>
  <si>
    <t>移動（伴う）日中５．０</t>
    <rPh sb="6" eb="7">
      <t>ヒ</t>
    </rPh>
    <rPh sb="7" eb="8">
      <t>チュウ</t>
    </rPh>
    <phoneticPr fontId="1"/>
  </si>
  <si>
    <t>移動（伴う）日中５．０・２人</t>
    <rPh sb="6" eb="7">
      <t>ヒ</t>
    </rPh>
    <rPh sb="7" eb="8">
      <t>チュウ</t>
    </rPh>
    <rPh sb="13" eb="14">
      <t>ヒト</t>
    </rPh>
    <phoneticPr fontId="1"/>
  </si>
  <si>
    <t>移動（伴う）日中５．５</t>
    <rPh sb="6" eb="7">
      <t>ヒ</t>
    </rPh>
    <rPh sb="7" eb="8">
      <t>チュウ</t>
    </rPh>
    <phoneticPr fontId="1"/>
  </si>
  <si>
    <t>移動（伴う）日中５．５・２人</t>
    <rPh sb="6" eb="7">
      <t>ヒ</t>
    </rPh>
    <rPh sb="7" eb="8">
      <t>チュウ</t>
    </rPh>
    <rPh sb="13" eb="14">
      <t>ヒト</t>
    </rPh>
    <phoneticPr fontId="1"/>
  </si>
  <si>
    <t>移動（伴う）日中６．０</t>
    <rPh sb="6" eb="7">
      <t>ヒ</t>
    </rPh>
    <rPh sb="7" eb="8">
      <t>チュウ</t>
    </rPh>
    <phoneticPr fontId="1"/>
  </si>
  <si>
    <t>移動（伴う）日中６．０・２人</t>
    <rPh sb="6" eb="7">
      <t>ヒ</t>
    </rPh>
    <rPh sb="7" eb="8">
      <t>チュウ</t>
    </rPh>
    <rPh sb="13" eb="14">
      <t>ヒト</t>
    </rPh>
    <phoneticPr fontId="1"/>
  </si>
  <si>
    <t>移動（伴う）日中６．５</t>
    <rPh sb="6" eb="7">
      <t>ヒ</t>
    </rPh>
    <rPh sb="7" eb="8">
      <t>チュウ</t>
    </rPh>
    <phoneticPr fontId="1"/>
  </si>
  <si>
    <t>移動（伴う）日中６．５・２人</t>
    <rPh sb="6" eb="7">
      <t>ヒ</t>
    </rPh>
    <rPh sb="7" eb="8">
      <t>チュウ</t>
    </rPh>
    <rPh sb="13" eb="14">
      <t>ヒト</t>
    </rPh>
    <phoneticPr fontId="1"/>
  </si>
  <si>
    <t>移動（伴う）日中７．０</t>
    <rPh sb="6" eb="7">
      <t>ヒ</t>
    </rPh>
    <rPh sb="7" eb="8">
      <t>チュウ</t>
    </rPh>
    <phoneticPr fontId="1"/>
  </si>
  <si>
    <t>移動（伴う）日中７．０・２人</t>
    <rPh sb="6" eb="7">
      <t>ヒ</t>
    </rPh>
    <rPh sb="7" eb="8">
      <t>チュウ</t>
    </rPh>
    <rPh sb="13" eb="14">
      <t>ヒト</t>
    </rPh>
    <phoneticPr fontId="1"/>
  </si>
  <si>
    <t>移動（伴う）日中７．５</t>
    <rPh sb="6" eb="7">
      <t>ヒ</t>
    </rPh>
    <rPh sb="7" eb="8">
      <t>チュウ</t>
    </rPh>
    <phoneticPr fontId="1"/>
  </si>
  <si>
    <t>移動（伴う）日中７．５・２人</t>
    <rPh sb="6" eb="7">
      <t>ヒ</t>
    </rPh>
    <rPh sb="7" eb="8">
      <t>チュウ</t>
    </rPh>
    <rPh sb="13" eb="14">
      <t>ヒト</t>
    </rPh>
    <phoneticPr fontId="1"/>
  </si>
  <si>
    <t>移動（伴う）日中８．０</t>
    <rPh sb="6" eb="7">
      <t>ヒ</t>
    </rPh>
    <rPh sb="7" eb="8">
      <t>チュウ</t>
    </rPh>
    <phoneticPr fontId="1"/>
  </si>
  <si>
    <t>移動（伴う）日中８．０・２人</t>
    <rPh sb="6" eb="7">
      <t>ヒ</t>
    </rPh>
    <rPh sb="7" eb="8">
      <t>チュウ</t>
    </rPh>
    <rPh sb="13" eb="14">
      <t>ヒト</t>
    </rPh>
    <phoneticPr fontId="1"/>
  </si>
  <si>
    <t>移動（伴う）日中８．５</t>
    <rPh sb="6" eb="7">
      <t>ヒ</t>
    </rPh>
    <rPh sb="7" eb="8">
      <t>チュウ</t>
    </rPh>
    <phoneticPr fontId="1"/>
  </si>
  <si>
    <t>移動（伴う）日中８．５・２人</t>
    <rPh sb="6" eb="7">
      <t>ヒ</t>
    </rPh>
    <rPh sb="7" eb="8">
      <t>チュウ</t>
    </rPh>
    <rPh sb="13" eb="14">
      <t>ヒト</t>
    </rPh>
    <phoneticPr fontId="1"/>
  </si>
  <si>
    <t>移動（伴う）日中９．０</t>
    <rPh sb="6" eb="7">
      <t>ヒ</t>
    </rPh>
    <rPh sb="7" eb="8">
      <t>チュウ</t>
    </rPh>
    <phoneticPr fontId="1"/>
  </si>
  <si>
    <t>移動（伴う）日中９．０・２人</t>
    <rPh sb="6" eb="7">
      <t>ヒ</t>
    </rPh>
    <rPh sb="7" eb="8">
      <t>チュウ</t>
    </rPh>
    <rPh sb="13" eb="14">
      <t>ヒト</t>
    </rPh>
    <phoneticPr fontId="1"/>
  </si>
  <si>
    <t>移動（伴う）日中９．５</t>
    <rPh sb="6" eb="7">
      <t>ヒ</t>
    </rPh>
    <rPh sb="7" eb="8">
      <t>チュウ</t>
    </rPh>
    <phoneticPr fontId="1"/>
  </si>
  <si>
    <t>移動（伴う）日中９．５・２人</t>
    <rPh sb="6" eb="7">
      <t>ヒ</t>
    </rPh>
    <rPh sb="7" eb="8">
      <t>チュウ</t>
    </rPh>
    <rPh sb="13" eb="14">
      <t>ヒト</t>
    </rPh>
    <phoneticPr fontId="1"/>
  </si>
  <si>
    <t>移動（伴う）日中１０．０</t>
    <rPh sb="6" eb="7">
      <t>ヒ</t>
    </rPh>
    <rPh sb="7" eb="8">
      <t>チュウ</t>
    </rPh>
    <phoneticPr fontId="1"/>
  </si>
  <si>
    <t>移動（伴う）日中１０．０・２人</t>
    <rPh sb="6" eb="7">
      <t>ヒ</t>
    </rPh>
    <rPh sb="7" eb="8">
      <t>チュウ</t>
    </rPh>
    <rPh sb="14" eb="15">
      <t>ヒト</t>
    </rPh>
    <phoneticPr fontId="1"/>
  </si>
  <si>
    <t>移動（伴う）日中１０．５</t>
    <rPh sb="6" eb="7">
      <t>ヒ</t>
    </rPh>
    <rPh sb="7" eb="8">
      <t>チュウ</t>
    </rPh>
    <phoneticPr fontId="1"/>
  </si>
  <si>
    <t>移動（伴う）日中１０．５・２人</t>
    <rPh sb="6" eb="7">
      <t>ヒ</t>
    </rPh>
    <rPh sb="7" eb="8">
      <t>チュウ</t>
    </rPh>
    <rPh sb="14" eb="15">
      <t>ヒト</t>
    </rPh>
    <phoneticPr fontId="1"/>
  </si>
  <si>
    <t>移動（伴う）早朝０．５・２人</t>
    <rPh sb="13" eb="14">
      <t>ヒト</t>
    </rPh>
    <phoneticPr fontId="1"/>
  </si>
  <si>
    <t>移動（伴う）早朝１．０・２人</t>
    <rPh sb="13" eb="14">
      <t>ヒト</t>
    </rPh>
    <phoneticPr fontId="1"/>
  </si>
  <si>
    <t>移動（伴う）早朝１．５・２人</t>
    <rPh sb="13" eb="14">
      <t>ヒト</t>
    </rPh>
    <phoneticPr fontId="1"/>
  </si>
  <si>
    <t>移動（伴う）早朝２．０・２人</t>
    <rPh sb="13" eb="14">
      <t>ヒト</t>
    </rPh>
    <phoneticPr fontId="1"/>
  </si>
  <si>
    <t>移動（伴う）早朝２．５・２人</t>
    <rPh sb="13" eb="14">
      <t>ヒト</t>
    </rPh>
    <phoneticPr fontId="1"/>
  </si>
  <si>
    <t>移動（伴う）夜間０．５・２人</t>
    <rPh sb="13" eb="14">
      <t>ヒト</t>
    </rPh>
    <phoneticPr fontId="1"/>
  </si>
  <si>
    <t>移動（伴う）夜間１．０・２人</t>
    <rPh sb="13" eb="14">
      <t>ヒト</t>
    </rPh>
    <phoneticPr fontId="1"/>
  </si>
  <si>
    <t>移動（伴う）夜間１．５・２人</t>
    <rPh sb="13" eb="14">
      <t>ヒト</t>
    </rPh>
    <phoneticPr fontId="1"/>
  </si>
  <si>
    <t>移動（伴う）夜間２．０・２人</t>
    <rPh sb="13" eb="14">
      <t>ヒト</t>
    </rPh>
    <phoneticPr fontId="1"/>
  </si>
  <si>
    <t>移動（伴う）夜間２．５・２人</t>
    <rPh sb="13" eb="14">
      <t>ヒト</t>
    </rPh>
    <phoneticPr fontId="1"/>
  </si>
  <si>
    <t>移動（伴う）夜間３．０・２人</t>
    <rPh sb="13" eb="14">
      <t>ヒト</t>
    </rPh>
    <phoneticPr fontId="1"/>
  </si>
  <si>
    <t>移動（伴う）夜間３．５・２人</t>
    <rPh sb="13" eb="14">
      <t>ヒト</t>
    </rPh>
    <phoneticPr fontId="1"/>
  </si>
  <si>
    <t>移動（伴う）夜間４．０・２人</t>
    <rPh sb="13" eb="14">
      <t>ヒト</t>
    </rPh>
    <phoneticPr fontId="1"/>
  </si>
  <si>
    <t>移動（伴う）夜間４．５・２人</t>
    <rPh sb="13" eb="14">
      <t>ヒト</t>
    </rPh>
    <phoneticPr fontId="1"/>
  </si>
  <si>
    <t>移動（伴う）深夜０．５・２人</t>
    <rPh sb="13" eb="14">
      <t>ヒト</t>
    </rPh>
    <phoneticPr fontId="1"/>
  </si>
  <si>
    <t>移動（伴う）深夜１．０・２人</t>
    <rPh sb="13" eb="14">
      <t>ヒト</t>
    </rPh>
    <phoneticPr fontId="1"/>
  </si>
  <si>
    <t>移動（伴う）深夜１．５・２人</t>
    <rPh sb="13" eb="14">
      <t>ヒト</t>
    </rPh>
    <phoneticPr fontId="1"/>
  </si>
  <si>
    <t>移動（伴う）深夜２．０・２人</t>
    <rPh sb="13" eb="14">
      <t>ヒト</t>
    </rPh>
    <phoneticPr fontId="1"/>
  </si>
  <si>
    <t>移動（伴う）深夜２．５・２人</t>
    <rPh sb="13" eb="14">
      <t>ヒト</t>
    </rPh>
    <phoneticPr fontId="1"/>
  </si>
  <si>
    <t>移動（伴う）深夜３．０・２人</t>
    <rPh sb="13" eb="14">
      <t>ヒト</t>
    </rPh>
    <phoneticPr fontId="1"/>
  </si>
  <si>
    <t>移動（伴う）深夜３．５・２人</t>
    <rPh sb="13" eb="14">
      <t>ヒト</t>
    </rPh>
    <phoneticPr fontId="1"/>
  </si>
  <si>
    <t>移動（伴う）深夜４．０・２人</t>
    <rPh sb="13" eb="14">
      <t>ヒト</t>
    </rPh>
    <phoneticPr fontId="1"/>
  </si>
  <si>
    <t>移動（伴う）深夜４．５・２人</t>
    <rPh sb="13" eb="14">
      <t>ヒト</t>
    </rPh>
    <phoneticPr fontId="1"/>
  </si>
  <si>
    <t>移動（伴う）深夜５．０・２人</t>
    <rPh sb="13" eb="14">
      <t>ヒト</t>
    </rPh>
    <phoneticPr fontId="1"/>
  </si>
  <si>
    <t>移動（伴う）深夜５．５・２人</t>
    <rPh sb="13" eb="14">
      <t>ヒト</t>
    </rPh>
    <phoneticPr fontId="1"/>
  </si>
  <si>
    <t>移動（伴う）深夜６．０・２人</t>
    <rPh sb="13" eb="14">
      <t>ヒト</t>
    </rPh>
    <phoneticPr fontId="1"/>
  </si>
  <si>
    <t>移動（伴う）深夜６．５・２人</t>
    <rPh sb="13" eb="14">
      <t>ヒト</t>
    </rPh>
    <phoneticPr fontId="1"/>
  </si>
  <si>
    <t>移動（伴う）深夜０．５・早朝０．５</t>
    <rPh sb="6" eb="8">
      <t>シンヤ</t>
    </rPh>
    <rPh sb="12" eb="14">
      <t>ソウチョウ</t>
    </rPh>
    <phoneticPr fontId="1"/>
  </si>
  <si>
    <t>移動（伴う）深夜０．５・早朝０．５・２人</t>
    <rPh sb="6" eb="8">
      <t>シンヤ</t>
    </rPh>
    <rPh sb="12" eb="14">
      <t>ソウチョウ</t>
    </rPh>
    <phoneticPr fontId="1"/>
  </si>
  <si>
    <t>移動（伴う）深夜０．５・早朝１．０</t>
    <rPh sb="6" eb="8">
      <t>シンヤ</t>
    </rPh>
    <rPh sb="12" eb="14">
      <t>ソウチョウ</t>
    </rPh>
    <phoneticPr fontId="1"/>
  </si>
  <si>
    <t>移動（伴う）深夜０．５・早朝１．０・２人</t>
    <rPh sb="6" eb="8">
      <t>シンヤ</t>
    </rPh>
    <rPh sb="12" eb="14">
      <t>ソウチョウ</t>
    </rPh>
    <phoneticPr fontId="1"/>
  </si>
  <si>
    <t>移動（伴う）深夜０．５・早朝１．５</t>
    <rPh sb="6" eb="8">
      <t>シンヤ</t>
    </rPh>
    <rPh sb="12" eb="14">
      <t>ソウチョウ</t>
    </rPh>
    <phoneticPr fontId="1"/>
  </si>
  <si>
    <t>移動（伴う）深夜０．５・早朝１．５・２人</t>
    <rPh sb="6" eb="8">
      <t>シンヤ</t>
    </rPh>
    <rPh sb="12" eb="14">
      <t>ソウチョウ</t>
    </rPh>
    <phoneticPr fontId="1"/>
  </si>
  <si>
    <t>移動（伴う）深夜０．５・早朝２．０</t>
    <rPh sb="6" eb="8">
      <t>シンヤ</t>
    </rPh>
    <rPh sb="12" eb="14">
      <t>ソウチョウ</t>
    </rPh>
    <phoneticPr fontId="1"/>
  </si>
  <si>
    <t>移動（伴う）深夜０．５・早朝２．０・２人</t>
    <rPh sb="6" eb="8">
      <t>シンヤ</t>
    </rPh>
    <rPh sb="12" eb="14">
      <t>ソウチョウ</t>
    </rPh>
    <phoneticPr fontId="1"/>
  </si>
  <si>
    <t>移動（伴う）深夜０．５・早朝２．５</t>
    <rPh sb="6" eb="8">
      <t>シンヤ</t>
    </rPh>
    <rPh sb="12" eb="14">
      <t>ソウチョウ</t>
    </rPh>
    <phoneticPr fontId="1"/>
  </si>
  <si>
    <t>移動（伴う）深夜０．５・早朝２．５・２人</t>
    <rPh sb="6" eb="8">
      <t>シンヤ</t>
    </rPh>
    <rPh sb="12" eb="14">
      <t>ソウチョウ</t>
    </rPh>
    <phoneticPr fontId="1"/>
  </si>
  <si>
    <t>移動（伴う）深夜１．０・早朝０．５</t>
    <rPh sb="6" eb="8">
      <t>シンヤ</t>
    </rPh>
    <rPh sb="12" eb="14">
      <t>ソウチョウ</t>
    </rPh>
    <phoneticPr fontId="1"/>
  </si>
  <si>
    <t>移動（伴う）深夜１．０・早朝０．５・２人</t>
    <rPh sb="6" eb="8">
      <t>シンヤ</t>
    </rPh>
    <rPh sb="12" eb="14">
      <t>ソウチョウ</t>
    </rPh>
    <phoneticPr fontId="1"/>
  </si>
  <si>
    <t>移動（伴う）深夜１．０・早朝１．０</t>
    <rPh sb="6" eb="8">
      <t>シンヤ</t>
    </rPh>
    <rPh sb="12" eb="14">
      <t>ソウチョウ</t>
    </rPh>
    <phoneticPr fontId="1"/>
  </si>
  <si>
    <t>移動（伴う）深夜１．０・早朝１．０・２人</t>
    <rPh sb="6" eb="8">
      <t>シンヤ</t>
    </rPh>
    <rPh sb="12" eb="14">
      <t>ソウチョウ</t>
    </rPh>
    <phoneticPr fontId="1"/>
  </si>
  <si>
    <t>移動（伴う）深夜１．０・早朝１．５</t>
    <rPh sb="6" eb="8">
      <t>シンヤ</t>
    </rPh>
    <rPh sb="12" eb="14">
      <t>ソウチョウ</t>
    </rPh>
    <phoneticPr fontId="1"/>
  </si>
  <si>
    <t>移動（伴う）深夜１．０・早朝１．５・２人</t>
    <rPh sb="6" eb="8">
      <t>シンヤ</t>
    </rPh>
    <rPh sb="12" eb="14">
      <t>ソウチョウ</t>
    </rPh>
    <phoneticPr fontId="1"/>
  </si>
  <si>
    <t>移動（伴う）深夜１．０・早朝２．０</t>
    <rPh sb="6" eb="8">
      <t>シンヤ</t>
    </rPh>
    <rPh sb="12" eb="14">
      <t>ソウチョウ</t>
    </rPh>
    <phoneticPr fontId="1"/>
  </si>
  <si>
    <t>移動（伴う）深夜１．０・早朝２．０・２人</t>
    <rPh sb="6" eb="8">
      <t>シンヤ</t>
    </rPh>
    <rPh sb="12" eb="14">
      <t>ソウチョウ</t>
    </rPh>
    <phoneticPr fontId="1"/>
  </si>
  <si>
    <t>移動（伴う）深夜１．５・早朝０．５</t>
    <rPh sb="12" eb="14">
      <t>ソウチョウ</t>
    </rPh>
    <phoneticPr fontId="1"/>
  </si>
  <si>
    <t>移動（伴う）深夜１．５・早朝０．５・２人</t>
    <rPh sb="12" eb="14">
      <t>ソウチョウ</t>
    </rPh>
    <phoneticPr fontId="1"/>
  </si>
  <si>
    <t>移動（伴う）深夜１．５・早朝１．０</t>
    <rPh sb="12" eb="14">
      <t>ソウチョウ</t>
    </rPh>
    <phoneticPr fontId="1"/>
  </si>
  <si>
    <t>移動（伴う）深夜１．５・早朝１．０・２人</t>
    <rPh sb="12" eb="14">
      <t>ソウチョウ</t>
    </rPh>
    <phoneticPr fontId="1"/>
  </si>
  <si>
    <t>移動（伴う）深夜１．５・早朝１．５</t>
    <rPh sb="12" eb="14">
      <t>ソウチョウ</t>
    </rPh>
    <phoneticPr fontId="1"/>
  </si>
  <si>
    <t>移動（伴う）深夜１．５・早朝１．５・２人</t>
    <rPh sb="12" eb="14">
      <t>ソウチョウ</t>
    </rPh>
    <phoneticPr fontId="1"/>
  </si>
  <si>
    <t>移動（伴う）深夜２．０・早朝０．５</t>
    <rPh sb="12" eb="14">
      <t>ソウチョウ</t>
    </rPh>
    <phoneticPr fontId="1"/>
  </si>
  <si>
    <t>移動（伴う）深夜２．０・早朝０．５・２人</t>
    <rPh sb="12" eb="14">
      <t>ソウチョウ</t>
    </rPh>
    <phoneticPr fontId="1"/>
  </si>
  <si>
    <t>移動（伴う）深夜２．０・早朝１．０</t>
    <rPh sb="12" eb="14">
      <t>ソウチョウ</t>
    </rPh>
    <phoneticPr fontId="1"/>
  </si>
  <si>
    <t>移動（伴う）深夜２．０・早朝１．０・２人</t>
    <rPh sb="12" eb="14">
      <t>ソウチョウ</t>
    </rPh>
    <phoneticPr fontId="1"/>
  </si>
  <si>
    <t>移動（伴う）深夜２．５・早朝０．５</t>
    <rPh sb="12" eb="14">
      <t>ソウチョウ</t>
    </rPh>
    <phoneticPr fontId="1"/>
  </si>
  <si>
    <t>移動（伴う）深夜２．５・早朝０．５・２人</t>
    <rPh sb="12" eb="14">
      <t>ソウチョウ</t>
    </rPh>
    <phoneticPr fontId="1"/>
  </si>
  <si>
    <t>移動（伴う）深夜０．５・早朝２．０・日中０．５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</si>
  <si>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移動（伴う）深夜０．５・早朝２．０・日中０．５・２人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</si>
  <si>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移動（伴う）夜間０．５・深夜０．５</t>
  </si>
  <si>
    <t>移動（伴う）夜間０．５・深夜０．５・２人</t>
  </si>
  <si>
    <t>移動（伴う）夜間０．５・深夜１．０</t>
  </si>
  <si>
    <t>移動（伴う）夜間０．５・深夜１．０・２人</t>
  </si>
  <si>
    <t>(4)夜間
 １時間３０分以上
 ２時間未満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</si>
  <si>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(5)夜間
 ２時間以上
 ２時間３０分未満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</si>
  <si>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(三)早朝
 １時間以上
 １時間３０分未満</t>
    <rPh sb="1" eb="2">
      <t>サン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</si>
  <si>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(四)早朝
 １時間３０分以上
 ２時間未満</t>
    <rPh sb="1" eb="2">
      <t>ヨン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</si>
  <si>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(五)早朝
 ２時間以上
 ２時間３０分未満</t>
    <rPh sb="1" eb="2">
      <t>ゴ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</si>
  <si>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(一)日中
 ３０分未満</t>
    <rPh sb="1" eb="2">
      <t>イチ</t>
    </rPh>
    <rPh sb="9" eb="10">
      <t>フン</t>
    </rPh>
    <rPh sb="10" eb="12">
      <t>ミマン</t>
    </rPh>
    <phoneticPr fontId="1"/>
  </si>
  <si>
    <t>(ニ)日中
 ３０分以上
 1時間未満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</si>
  <si>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(三)日中
 １時間以上
 １時間３０分未満</t>
    <rPh sb="1" eb="2">
      <t>サン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</si>
  <si>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(四)日中
 １時間３０分以上
 ２時間未満</t>
    <rPh sb="1" eb="2">
      <t>ヨン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</si>
  <si>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(五)日中
 ２時間以上
 ２時間３０分未満</t>
    <rPh sb="1" eb="2">
      <t>ゴ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</si>
  <si>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(一)夜間
 ３０分未満</t>
    <rPh sb="1" eb="2">
      <t>イチ</t>
    </rPh>
    <rPh sb="9" eb="10">
      <t>フン</t>
    </rPh>
    <rPh sb="10" eb="12">
      <t>ミマン</t>
    </rPh>
    <phoneticPr fontId="1"/>
  </si>
  <si>
    <t>(ニ)夜間
 ３０分以上
 1時間未満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</si>
  <si>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(三)夜間
 １時間以上
 １時間３０分未満</t>
    <rPh sb="1" eb="2">
      <t>サン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</si>
  <si>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(四)夜間
 １時間３０分以上
 ２時間未満</t>
    <rPh sb="1" eb="2">
      <t>ヨン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</si>
  <si>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(五)夜間
 ２時間以上
 ２時間３０分未満</t>
    <rPh sb="1" eb="2">
      <t>ゴ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</si>
  <si>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(1)深夜
 ３０分未満</t>
    <rPh sb="3" eb="5">
      <t>シンヤ</t>
    </rPh>
    <rPh sb="9" eb="10">
      <t>フン</t>
    </rPh>
    <rPh sb="10" eb="12">
      <t>ミマン</t>
    </rPh>
    <phoneticPr fontId="1"/>
  </si>
  <si>
    <t>(一)日中
 ３０分未満</t>
    <rPh sb="1" eb="2">
      <t>イチ</t>
    </rPh>
    <rPh sb="3" eb="4">
      <t>ヒ</t>
    </rPh>
    <rPh sb="4" eb="5">
      <t>チュウ</t>
    </rPh>
    <rPh sb="9" eb="10">
      <t>フン</t>
    </rPh>
    <rPh sb="10" eb="12">
      <t>ミマン</t>
    </rPh>
    <phoneticPr fontId="1"/>
  </si>
  <si>
    <t>(一)深夜
 ３０分未満</t>
    <rPh sb="1" eb="2">
      <t>イチ</t>
    </rPh>
    <rPh sb="9" eb="10">
      <t>フン</t>
    </rPh>
    <rPh sb="10" eb="12">
      <t>ミマン</t>
    </rPh>
    <phoneticPr fontId="1"/>
  </si>
  <si>
    <t>(ニ)深夜
 ３０分以上
 1時間未満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</si>
  <si>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(三)深夜
 １時間以上
 １時間３０分未満</t>
    <rPh sb="1" eb="2">
      <t>サン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</si>
  <si>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(四)深夜
 １時間３０分以上
 ２時間未満</t>
    <rPh sb="1" eb="2">
      <t>ヨン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</si>
  <si>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(五)深夜
 ２時間以上
 ２時間３０分未満</t>
    <rPh sb="1" eb="2">
      <t>5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</si>
  <si>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(五)深夜
 ２時間以上
 ２時間３０分未満</t>
    <rPh sb="1" eb="2">
      <t>ゴ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</si>
  <si>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(1)日中増分
 ３０分未満</t>
    <rPh sb="11" eb="12">
      <t>フン</t>
    </rPh>
    <rPh sb="12" eb="14">
      <t>ミマン</t>
    </rPh>
    <phoneticPr fontId="1"/>
  </si>
  <si>
    <t>(1)早朝増分
 ３０分未満</t>
    <rPh sb="11" eb="12">
      <t>フン</t>
    </rPh>
    <rPh sb="12" eb="14">
      <t>ミマン</t>
    </rPh>
    <phoneticPr fontId="1"/>
  </si>
  <si>
    <t>グループ支援の場合</t>
    <rPh sb="4" eb="6">
      <t>シエン</t>
    </rPh>
    <rPh sb="7" eb="9">
      <t>バアイ</t>
    </rPh>
    <phoneticPr fontId="1"/>
  </si>
  <si>
    <t>移動（伴う）日中０．５・グループ</t>
    <rPh sb="6" eb="7">
      <t>ヒ</t>
    </rPh>
    <rPh sb="7" eb="8">
      <t>チュウ</t>
    </rPh>
    <phoneticPr fontId="1"/>
  </si>
  <si>
    <t>移動（伴う）日中０．５・グループ・２人</t>
    <rPh sb="6" eb="7">
      <t>ヒ</t>
    </rPh>
    <rPh sb="7" eb="8">
      <t>チュウ</t>
    </rPh>
    <rPh sb="18" eb="19">
      <t>ヒト</t>
    </rPh>
    <phoneticPr fontId="1"/>
  </si>
  <si>
    <t>移動（伴う）日中１．０・グループ</t>
    <rPh sb="6" eb="7">
      <t>ヒ</t>
    </rPh>
    <rPh sb="7" eb="8">
      <t>チュウ</t>
    </rPh>
    <phoneticPr fontId="1"/>
  </si>
  <si>
    <t>移動（伴う）日中１．０・グループ・２人</t>
    <rPh sb="6" eb="7">
      <t>ヒ</t>
    </rPh>
    <rPh sb="7" eb="8">
      <t>チュウ</t>
    </rPh>
    <rPh sb="18" eb="19">
      <t>ヒト</t>
    </rPh>
    <phoneticPr fontId="1"/>
  </si>
  <si>
    <t>移動（伴う）日中１．５・グループ</t>
    <rPh sb="6" eb="7">
      <t>ヒ</t>
    </rPh>
    <rPh sb="7" eb="8">
      <t>チュウ</t>
    </rPh>
    <phoneticPr fontId="1"/>
  </si>
  <si>
    <t>移動（伴う）日中１．５・グループ・２人</t>
    <rPh sb="6" eb="7">
      <t>ヒ</t>
    </rPh>
    <rPh sb="7" eb="8">
      <t>チュウ</t>
    </rPh>
    <rPh sb="18" eb="19">
      <t>ヒト</t>
    </rPh>
    <phoneticPr fontId="1"/>
  </si>
  <si>
    <t>移動（伴う）日中２．０・グループ</t>
    <rPh sb="6" eb="7">
      <t>ヒ</t>
    </rPh>
    <rPh sb="7" eb="8">
      <t>チュウ</t>
    </rPh>
    <phoneticPr fontId="1"/>
  </si>
  <si>
    <t>移動（伴う）日中２．０・グループ・２人</t>
    <rPh sb="6" eb="7">
      <t>ヒ</t>
    </rPh>
    <rPh sb="7" eb="8">
      <t>チュウ</t>
    </rPh>
    <rPh sb="18" eb="19">
      <t>ヒト</t>
    </rPh>
    <phoneticPr fontId="1"/>
  </si>
  <si>
    <t>移動（伴う）日中２．５・グループ</t>
    <rPh sb="6" eb="7">
      <t>ヒ</t>
    </rPh>
    <rPh sb="7" eb="8">
      <t>チュウ</t>
    </rPh>
    <phoneticPr fontId="1"/>
  </si>
  <si>
    <t>移動（伴う）日中２．５・グループ・２人</t>
    <rPh sb="6" eb="7">
      <t>ヒ</t>
    </rPh>
    <rPh sb="7" eb="8">
      <t>チュウ</t>
    </rPh>
    <rPh sb="18" eb="19">
      <t>ヒト</t>
    </rPh>
    <phoneticPr fontId="1"/>
  </si>
  <si>
    <t>移動（伴う）日中３．０・グループ</t>
    <rPh sb="6" eb="7">
      <t>ヒ</t>
    </rPh>
    <rPh sb="7" eb="8">
      <t>チュウ</t>
    </rPh>
    <phoneticPr fontId="1"/>
  </si>
  <si>
    <t>移動（伴う）日中３．０・グループ・２人</t>
    <rPh sb="6" eb="7">
      <t>ヒ</t>
    </rPh>
    <rPh sb="7" eb="8">
      <t>チュウ</t>
    </rPh>
    <rPh sb="18" eb="19">
      <t>ヒト</t>
    </rPh>
    <phoneticPr fontId="1"/>
  </si>
  <si>
    <t>移動（伴う）日中３．５・グループ</t>
    <rPh sb="6" eb="7">
      <t>ヒ</t>
    </rPh>
    <rPh sb="7" eb="8">
      <t>チュウ</t>
    </rPh>
    <phoneticPr fontId="1"/>
  </si>
  <si>
    <t>移動（伴う）日中３．５・グループ・２人</t>
    <rPh sb="6" eb="7">
      <t>ヒ</t>
    </rPh>
    <rPh sb="7" eb="8">
      <t>チュウ</t>
    </rPh>
    <rPh sb="18" eb="19">
      <t>ヒト</t>
    </rPh>
    <phoneticPr fontId="1"/>
  </si>
  <si>
    <t>移動（伴う）日中４．０・グループ</t>
    <rPh sb="6" eb="7">
      <t>ヒ</t>
    </rPh>
    <rPh sb="7" eb="8">
      <t>チュウ</t>
    </rPh>
    <phoneticPr fontId="1"/>
  </si>
  <si>
    <t>移動（伴う）日中４．０・グループ・２人</t>
    <rPh sb="6" eb="7">
      <t>ヒ</t>
    </rPh>
    <rPh sb="7" eb="8">
      <t>チュウ</t>
    </rPh>
    <rPh sb="18" eb="19">
      <t>ヒト</t>
    </rPh>
    <phoneticPr fontId="1"/>
  </si>
  <si>
    <t>移動（伴う）日中４．５・グループ</t>
    <rPh sb="6" eb="7">
      <t>ヒ</t>
    </rPh>
    <rPh sb="7" eb="8">
      <t>チュウ</t>
    </rPh>
    <phoneticPr fontId="1"/>
  </si>
  <si>
    <t>移動（伴う）日中４．５・グループ・２人</t>
    <rPh sb="6" eb="7">
      <t>ヒ</t>
    </rPh>
    <rPh sb="7" eb="8">
      <t>チュウ</t>
    </rPh>
    <rPh sb="18" eb="19">
      <t>ヒト</t>
    </rPh>
    <phoneticPr fontId="1"/>
  </si>
  <si>
    <t>移動（伴う）日中５．０・グループ</t>
    <rPh sb="6" eb="7">
      <t>ヒ</t>
    </rPh>
    <rPh sb="7" eb="8">
      <t>チュウ</t>
    </rPh>
    <phoneticPr fontId="1"/>
  </si>
  <si>
    <t>移動（伴う）日中５．０・グループ・２人</t>
    <rPh sb="6" eb="7">
      <t>ヒ</t>
    </rPh>
    <rPh sb="7" eb="8">
      <t>チュウ</t>
    </rPh>
    <rPh sb="18" eb="19">
      <t>ヒト</t>
    </rPh>
    <phoneticPr fontId="1"/>
  </si>
  <si>
    <t>移動（伴う）日中５．５・グループ</t>
    <rPh sb="6" eb="7">
      <t>ヒ</t>
    </rPh>
    <rPh sb="7" eb="8">
      <t>チュウ</t>
    </rPh>
    <phoneticPr fontId="1"/>
  </si>
  <si>
    <t>移動（伴う）日中５．５・グループ・２人</t>
    <rPh sb="6" eb="7">
      <t>ヒ</t>
    </rPh>
    <rPh sb="7" eb="8">
      <t>チュウ</t>
    </rPh>
    <rPh sb="18" eb="19">
      <t>ヒト</t>
    </rPh>
    <phoneticPr fontId="1"/>
  </si>
  <si>
    <t>移動（伴う）日中６．０・グループ</t>
    <rPh sb="6" eb="7">
      <t>ヒ</t>
    </rPh>
    <rPh sb="7" eb="8">
      <t>チュウ</t>
    </rPh>
    <phoneticPr fontId="1"/>
  </si>
  <si>
    <t>移動（伴う）日中６．０・グループ・２人</t>
    <rPh sb="6" eb="7">
      <t>ヒ</t>
    </rPh>
    <rPh sb="7" eb="8">
      <t>チュウ</t>
    </rPh>
    <rPh sb="18" eb="19">
      <t>ヒト</t>
    </rPh>
    <phoneticPr fontId="1"/>
  </si>
  <si>
    <t>移動（伴う）日中６．５・グループ</t>
    <rPh sb="6" eb="7">
      <t>ヒ</t>
    </rPh>
    <rPh sb="7" eb="8">
      <t>チュウ</t>
    </rPh>
    <phoneticPr fontId="1"/>
  </si>
  <si>
    <t>移動（伴う）日中６．５・グループ・２人</t>
    <rPh sb="6" eb="7">
      <t>ヒ</t>
    </rPh>
    <rPh sb="7" eb="8">
      <t>チュウ</t>
    </rPh>
    <rPh sb="18" eb="19">
      <t>ヒト</t>
    </rPh>
    <phoneticPr fontId="1"/>
  </si>
  <si>
    <t>移動（伴う）日中７．０・グループ</t>
    <rPh sb="6" eb="7">
      <t>ヒ</t>
    </rPh>
    <rPh sb="7" eb="8">
      <t>チュウ</t>
    </rPh>
    <phoneticPr fontId="1"/>
  </si>
  <si>
    <t>移動（伴う）日中７．０・グループ・２人</t>
    <rPh sb="6" eb="7">
      <t>ヒ</t>
    </rPh>
    <rPh sb="7" eb="8">
      <t>チュウ</t>
    </rPh>
    <rPh sb="18" eb="19">
      <t>ヒト</t>
    </rPh>
    <phoneticPr fontId="1"/>
  </si>
  <si>
    <t>移動（伴う）日中７．５・グループ</t>
    <rPh sb="6" eb="7">
      <t>ヒ</t>
    </rPh>
    <rPh sb="7" eb="8">
      <t>チュウ</t>
    </rPh>
    <phoneticPr fontId="1"/>
  </si>
  <si>
    <t>移動（伴う）日中７．５・グループ・２人</t>
    <rPh sb="6" eb="7">
      <t>ヒ</t>
    </rPh>
    <rPh sb="7" eb="8">
      <t>チュウ</t>
    </rPh>
    <rPh sb="18" eb="19">
      <t>ヒト</t>
    </rPh>
    <phoneticPr fontId="1"/>
  </si>
  <si>
    <t>移動（伴う）日中８．０・グループ</t>
    <rPh sb="6" eb="7">
      <t>ヒ</t>
    </rPh>
    <rPh sb="7" eb="8">
      <t>チュウ</t>
    </rPh>
    <phoneticPr fontId="1"/>
  </si>
  <si>
    <t>移動（伴う）日中８．０・グループ・２人</t>
    <rPh sb="6" eb="7">
      <t>ヒ</t>
    </rPh>
    <rPh sb="7" eb="8">
      <t>チュウ</t>
    </rPh>
    <rPh sb="18" eb="19">
      <t>ヒト</t>
    </rPh>
    <phoneticPr fontId="1"/>
  </si>
  <si>
    <t>移動（伴う）日中８．５・グループ</t>
    <rPh sb="6" eb="7">
      <t>ヒ</t>
    </rPh>
    <rPh sb="7" eb="8">
      <t>チュウ</t>
    </rPh>
    <phoneticPr fontId="1"/>
  </si>
  <si>
    <t>移動（伴う）日中８．５・グループ・２人</t>
    <rPh sb="6" eb="7">
      <t>ヒ</t>
    </rPh>
    <rPh sb="7" eb="8">
      <t>チュウ</t>
    </rPh>
    <rPh sb="18" eb="19">
      <t>ヒト</t>
    </rPh>
    <phoneticPr fontId="1"/>
  </si>
  <si>
    <t>移動（伴う）日中９．０・グループ</t>
    <rPh sb="6" eb="7">
      <t>ヒ</t>
    </rPh>
    <rPh sb="7" eb="8">
      <t>チュウ</t>
    </rPh>
    <phoneticPr fontId="1"/>
  </si>
  <si>
    <t>移動（伴う）日中９．０・グループ・２人</t>
    <rPh sb="6" eb="7">
      <t>ヒ</t>
    </rPh>
    <rPh sb="7" eb="8">
      <t>チュウ</t>
    </rPh>
    <rPh sb="18" eb="19">
      <t>ヒト</t>
    </rPh>
    <phoneticPr fontId="1"/>
  </si>
  <si>
    <t>移動（伴う）日中９．５・グループ</t>
    <rPh sb="6" eb="7">
      <t>ヒ</t>
    </rPh>
    <rPh sb="7" eb="8">
      <t>チュウ</t>
    </rPh>
    <phoneticPr fontId="1"/>
  </si>
  <si>
    <t>移動（伴う）日中９．５・グループ・２人</t>
    <rPh sb="6" eb="7">
      <t>ヒ</t>
    </rPh>
    <rPh sb="7" eb="8">
      <t>チュウ</t>
    </rPh>
    <rPh sb="18" eb="19">
      <t>ヒト</t>
    </rPh>
    <phoneticPr fontId="1"/>
  </si>
  <si>
    <t>移動（伴う）日中１０．０・グループ</t>
    <rPh sb="6" eb="7">
      <t>ヒ</t>
    </rPh>
    <rPh sb="7" eb="8">
      <t>チュウ</t>
    </rPh>
    <phoneticPr fontId="1"/>
  </si>
  <si>
    <t>移動（伴う）日中１０．０・グループ・２人</t>
    <rPh sb="6" eb="7">
      <t>ヒ</t>
    </rPh>
    <rPh sb="7" eb="8">
      <t>チュウ</t>
    </rPh>
    <rPh sb="19" eb="20">
      <t>ヒト</t>
    </rPh>
    <phoneticPr fontId="1"/>
  </si>
  <si>
    <t>移動（伴う）日中１０．５・グループ</t>
    <rPh sb="6" eb="7">
      <t>ヒ</t>
    </rPh>
    <rPh sb="7" eb="8">
      <t>チュウ</t>
    </rPh>
    <phoneticPr fontId="1"/>
  </si>
  <si>
    <t>移動（伴う）日中１０．５・グループ・２人</t>
    <rPh sb="6" eb="7">
      <t>ヒ</t>
    </rPh>
    <rPh sb="7" eb="8">
      <t>チュウ</t>
    </rPh>
    <rPh sb="19" eb="20">
      <t>ヒト</t>
    </rPh>
    <phoneticPr fontId="1"/>
  </si>
  <si>
    <t>移動（伴う）早朝０．５・グループ・２人</t>
    <rPh sb="18" eb="19">
      <t>ヒト</t>
    </rPh>
    <phoneticPr fontId="1"/>
  </si>
  <si>
    <t>移動（伴う）早朝１．０・グループ・２人</t>
    <rPh sb="18" eb="19">
      <t>ヒト</t>
    </rPh>
    <phoneticPr fontId="1"/>
  </si>
  <si>
    <t>移動（伴う）早朝１．５・グループ・２人</t>
    <rPh sb="18" eb="19">
      <t>ヒト</t>
    </rPh>
    <phoneticPr fontId="1"/>
  </si>
  <si>
    <t>移動（伴う）早朝２．０・グループ・２人</t>
    <rPh sb="18" eb="19">
      <t>ヒト</t>
    </rPh>
    <phoneticPr fontId="1"/>
  </si>
  <si>
    <t>移動（伴う）早朝２．５・グループ・２人</t>
    <rPh sb="18" eb="19">
      <t>ヒト</t>
    </rPh>
    <phoneticPr fontId="1"/>
  </si>
  <si>
    <t>移動（伴う）夜間０．５・グループ・２人</t>
    <rPh sb="18" eb="19">
      <t>ヒト</t>
    </rPh>
    <phoneticPr fontId="1"/>
  </si>
  <si>
    <t>移動（伴う）夜間１．０・グループ・２人</t>
    <rPh sb="18" eb="19">
      <t>ヒト</t>
    </rPh>
    <phoneticPr fontId="1"/>
  </si>
  <si>
    <t>移動（伴う）夜間１．５・グループ・２人</t>
    <rPh sb="18" eb="19">
      <t>ヒト</t>
    </rPh>
    <phoneticPr fontId="1"/>
  </si>
  <si>
    <t>移動（伴う）夜間２．０・グループ・２人</t>
    <rPh sb="18" eb="19">
      <t>ヒト</t>
    </rPh>
    <phoneticPr fontId="1"/>
  </si>
  <si>
    <t>移動（伴う）夜間２．５・グループ・２人</t>
    <rPh sb="18" eb="19">
      <t>ヒト</t>
    </rPh>
    <phoneticPr fontId="1"/>
  </si>
  <si>
    <t>移動（伴う）夜間３．０・グループ・２人</t>
    <rPh sb="18" eb="19">
      <t>ヒト</t>
    </rPh>
    <phoneticPr fontId="1"/>
  </si>
  <si>
    <t>移動（伴う）夜間３．５・グループ・２人</t>
    <rPh sb="18" eb="19">
      <t>ヒト</t>
    </rPh>
    <phoneticPr fontId="1"/>
  </si>
  <si>
    <t>移動（伴う）夜間４．０・グループ・２人</t>
    <rPh sb="18" eb="19">
      <t>ヒト</t>
    </rPh>
    <phoneticPr fontId="1"/>
  </si>
  <si>
    <t>移動（伴う）夜間４．５・グループ・２人</t>
    <rPh sb="18" eb="19">
      <t>ヒト</t>
    </rPh>
    <phoneticPr fontId="1"/>
  </si>
  <si>
    <t>移動（伴う）深夜０．５・グループ・２人</t>
    <rPh sb="18" eb="19">
      <t>ヒト</t>
    </rPh>
    <phoneticPr fontId="1"/>
  </si>
  <si>
    <t>移動（伴う）深夜１．０・グループ・２人</t>
    <rPh sb="18" eb="19">
      <t>ヒト</t>
    </rPh>
    <phoneticPr fontId="1"/>
  </si>
  <si>
    <t>移動（伴う）深夜１．５・グループ・２人</t>
    <rPh sb="18" eb="19">
      <t>ヒト</t>
    </rPh>
    <phoneticPr fontId="1"/>
  </si>
  <si>
    <t>移動（伴う）深夜２．０・グループ・２人</t>
    <rPh sb="18" eb="19">
      <t>ヒト</t>
    </rPh>
    <phoneticPr fontId="1"/>
  </si>
  <si>
    <t>移動（伴う）深夜２．５・グループ・２人</t>
    <rPh sb="18" eb="19">
      <t>ヒト</t>
    </rPh>
    <phoneticPr fontId="1"/>
  </si>
  <si>
    <t>移動（伴う）深夜３．０・グループ・２人</t>
    <rPh sb="18" eb="19">
      <t>ヒト</t>
    </rPh>
    <phoneticPr fontId="1"/>
  </si>
  <si>
    <t>移動（伴う）深夜３．５・グループ・２人</t>
    <rPh sb="18" eb="19">
      <t>ヒト</t>
    </rPh>
    <phoneticPr fontId="1"/>
  </si>
  <si>
    <t>移動（伴う）深夜４．０・グループ・２人</t>
    <rPh sb="18" eb="19">
      <t>ヒト</t>
    </rPh>
    <phoneticPr fontId="1"/>
  </si>
  <si>
    <t>移動（伴う）深夜４．５・グループ・２人</t>
    <rPh sb="18" eb="19">
      <t>ヒト</t>
    </rPh>
    <phoneticPr fontId="1"/>
  </si>
  <si>
    <t>移動（伴う）深夜５．０・グループ・２人</t>
    <rPh sb="18" eb="19">
      <t>ヒト</t>
    </rPh>
    <phoneticPr fontId="1"/>
  </si>
  <si>
    <t>移動（伴う）深夜５．５・グループ・２人</t>
    <rPh sb="18" eb="19">
      <t>ヒト</t>
    </rPh>
    <phoneticPr fontId="1"/>
  </si>
  <si>
    <t>移動（伴う）深夜６．０・グループ・２人</t>
    <rPh sb="18" eb="19">
      <t>ヒト</t>
    </rPh>
    <phoneticPr fontId="1"/>
  </si>
  <si>
    <t>移動（伴う）深夜６．５・グループ・２人</t>
    <rPh sb="18" eb="19">
      <t>ヒト</t>
    </rPh>
    <phoneticPr fontId="1"/>
  </si>
  <si>
    <t>移動（伴う）深夜０．５・早朝０．５・グループ</t>
    <rPh sb="6" eb="8">
      <t>シンヤ</t>
    </rPh>
    <rPh sb="12" eb="14">
      <t>ソウチョウ</t>
    </rPh>
    <phoneticPr fontId="1"/>
  </si>
  <si>
    <t>移動（伴う）深夜０．５・早朝０．５・グループ・２人</t>
    <rPh sb="6" eb="8">
      <t>シンヤ</t>
    </rPh>
    <rPh sb="12" eb="14">
      <t>ソウチョウ</t>
    </rPh>
    <rPh sb="24" eb="25">
      <t>ヒト</t>
    </rPh>
    <phoneticPr fontId="1"/>
  </si>
  <si>
    <t>移動（伴う）深夜０．５・早朝１．０・グループ</t>
    <rPh sb="6" eb="8">
      <t>シンヤ</t>
    </rPh>
    <rPh sb="12" eb="14">
      <t>ソウチョウ</t>
    </rPh>
    <phoneticPr fontId="1"/>
  </si>
  <si>
    <t>移動（伴う）深夜０．５・早朝１．０・グループ・２人</t>
    <rPh sb="6" eb="8">
      <t>シンヤ</t>
    </rPh>
    <rPh sb="12" eb="14">
      <t>ソウチョウ</t>
    </rPh>
    <rPh sb="24" eb="25">
      <t>ヒト</t>
    </rPh>
    <phoneticPr fontId="1"/>
  </si>
  <si>
    <t>移動（伴う）深夜０．５・早朝１．５・グループ</t>
    <rPh sb="6" eb="8">
      <t>シンヤ</t>
    </rPh>
    <rPh sb="12" eb="14">
      <t>ソウチョウ</t>
    </rPh>
    <phoneticPr fontId="1"/>
  </si>
  <si>
    <t>移動（伴う）深夜０．５・早朝１．５・グループ・２人</t>
    <rPh sb="6" eb="8">
      <t>シンヤ</t>
    </rPh>
    <rPh sb="12" eb="14">
      <t>ソウチョウ</t>
    </rPh>
    <rPh sb="24" eb="25">
      <t>ヒト</t>
    </rPh>
    <phoneticPr fontId="1"/>
  </si>
  <si>
    <t>移動（伴う）深夜０．５・早朝２．０・グループ</t>
    <rPh sb="6" eb="8">
      <t>シンヤ</t>
    </rPh>
    <rPh sb="12" eb="14">
      <t>ソウチョウ</t>
    </rPh>
    <phoneticPr fontId="1"/>
  </si>
  <si>
    <t>移動（伴う）深夜０．５・早朝２．０・グループ・２人</t>
    <rPh sb="6" eb="8">
      <t>シンヤ</t>
    </rPh>
    <rPh sb="12" eb="14">
      <t>ソウチョウ</t>
    </rPh>
    <rPh sb="24" eb="25">
      <t>ヒト</t>
    </rPh>
    <phoneticPr fontId="1"/>
  </si>
  <si>
    <t>移動（伴う）深夜０．５・早朝２．５・グループ</t>
    <rPh sb="6" eb="8">
      <t>シンヤ</t>
    </rPh>
    <rPh sb="12" eb="14">
      <t>ソウチョウ</t>
    </rPh>
    <phoneticPr fontId="1"/>
  </si>
  <si>
    <t>移動（伴う）深夜０．５・早朝２．５・グループ・２人</t>
    <rPh sb="6" eb="8">
      <t>シンヤ</t>
    </rPh>
    <rPh sb="12" eb="14">
      <t>ソウチョウ</t>
    </rPh>
    <rPh sb="24" eb="25">
      <t>ヒト</t>
    </rPh>
    <phoneticPr fontId="1"/>
  </si>
  <si>
    <t>移動（伴う）深夜１．０・早朝０．５・グループ</t>
    <rPh sb="6" eb="8">
      <t>シンヤ</t>
    </rPh>
    <rPh sb="12" eb="14">
      <t>ソウチョウ</t>
    </rPh>
    <phoneticPr fontId="1"/>
  </si>
  <si>
    <t>移動（伴う）深夜１．０・早朝０．５・グループ・２人</t>
    <rPh sb="6" eb="8">
      <t>シンヤ</t>
    </rPh>
    <rPh sb="12" eb="14">
      <t>ソウチョウ</t>
    </rPh>
    <rPh sb="24" eb="25">
      <t>ヒト</t>
    </rPh>
    <phoneticPr fontId="1"/>
  </si>
  <si>
    <t>移動（伴う）深夜１．０・早朝１．０・グループ</t>
    <rPh sb="6" eb="8">
      <t>シンヤ</t>
    </rPh>
    <rPh sb="12" eb="14">
      <t>ソウチョウ</t>
    </rPh>
    <phoneticPr fontId="1"/>
  </si>
  <si>
    <t>移動（伴う）深夜１．０・早朝１．０・グループ・２人</t>
    <rPh sb="6" eb="8">
      <t>シンヤ</t>
    </rPh>
    <rPh sb="12" eb="14">
      <t>ソウチョウ</t>
    </rPh>
    <rPh sb="24" eb="25">
      <t>ヒト</t>
    </rPh>
    <phoneticPr fontId="1"/>
  </si>
  <si>
    <t>移動（伴う）深夜１．０・早朝１．５・グループ</t>
    <rPh sb="6" eb="8">
      <t>シンヤ</t>
    </rPh>
    <rPh sb="12" eb="14">
      <t>ソウチョウ</t>
    </rPh>
    <phoneticPr fontId="1"/>
  </si>
  <si>
    <t>移動（伴う）深夜１．０・早朝１．５・グループ・２人</t>
    <rPh sb="6" eb="8">
      <t>シンヤ</t>
    </rPh>
    <rPh sb="12" eb="14">
      <t>ソウチョウ</t>
    </rPh>
    <rPh sb="24" eb="25">
      <t>ヒト</t>
    </rPh>
    <phoneticPr fontId="1"/>
  </si>
  <si>
    <t>移動（伴う）深夜１．０・早朝２．０・グループ</t>
    <rPh sb="6" eb="8">
      <t>シンヤ</t>
    </rPh>
    <rPh sb="12" eb="14">
      <t>ソウチョウ</t>
    </rPh>
    <phoneticPr fontId="1"/>
  </si>
  <si>
    <t>移動（伴う）深夜１．０・早朝２．０・グループ・２人</t>
    <rPh sb="6" eb="8">
      <t>シンヤ</t>
    </rPh>
    <rPh sb="12" eb="14">
      <t>ソウチョウ</t>
    </rPh>
    <rPh sb="24" eb="25">
      <t>ヒト</t>
    </rPh>
    <phoneticPr fontId="1"/>
  </si>
  <si>
    <t>移動（伴う）深夜１．５・早朝０．５・グループ</t>
    <rPh sb="12" eb="14">
      <t>ソウチョウ</t>
    </rPh>
    <phoneticPr fontId="1"/>
  </si>
  <si>
    <t>移動（伴う）深夜１．５・早朝０．５・グループ・２人</t>
    <rPh sb="12" eb="14">
      <t>ソウチョウ</t>
    </rPh>
    <rPh sb="24" eb="25">
      <t>ヒト</t>
    </rPh>
    <phoneticPr fontId="1"/>
  </si>
  <si>
    <t>移動（伴う）深夜１．５・早朝１．０・グループ</t>
    <rPh sb="12" eb="14">
      <t>ソウチョウ</t>
    </rPh>
    <phoneticPr fontId="1"/>
  </si>
  <si>
    <t>移動（伴う）深夜１．５・早朝１．０・グループ・２人</t>
    <rPh sb="12" eb="14">
      <t>ソウチョウ</t>
    </rPh>
    <rPh sb="24" eb="25">
      <t>ヒト</t>
    </rPh>
    <phoneticPr fontId="1"/>
  </si>
  <si>
    <t>移動（伴う）深夜１．５・早朝１．５・グループ</t>
    <rPh sb="12" eb="14">
      <t>ソウチョウ</t>
    </rPh>
    <phoneticPr fontId="1"/>
  </si>
  <si>
    <t>移動（伴う）深夜１．５・早朝１．５・グループ・２人</t>
    <rPh sb="12" eb="14">
      <t>ソウチョウ</t>
    </rPh>
    <rPh sb="24" eb="25">
      <t>ヒト</t>
    </rPh>
    <phoneticPr fontId="1"/>
  </si>
  <si>
    <t>移動（伴う）深夜２．０・早朝０．５・グループ</t>
    <rPh sb="12" eb="14">
      <t>ソウチョウ</t>
    </rPh>
    <phoneticPr fontId="1"/>
  </si>
  <si>
    <t>移動（伴う）深夜２．０・早朝０．５・グループ・２人</t>
    <rPh sb="12" eb="14">
      <t>ソウチョウ</t>
    </rPh>
    <rPh sb="24" eb="25">
      <t>ヒト</t>
    </rPh>
    <phoneticPr fontId="1"/>
  </si>
  <si>
    <t>移動（伴う）深夜２．０・早朝１．０・グループ</t>
    <rPh sb="12" eb="14">
      <t>ソウチョウ</t>
    </rPh>
    <phoneticPr fontId="1"/>
  </si>
  <si>
    <t>移動（伴う）深夜２．０・早朝１．０・グループ・２人</t>
    <rPh sb="12" eb="14">
      <t>ソウチョウ</t>
    </rPh>
    <rPh sb="24" eb="25">
      <t>ヒト</t>
    </rPh>
    <phoneticPr fontId="1"/>
  </si>
  <si>
    <t>移動（伴う）深夜２．５・早朝０．５・グループ</t>
    <rPh sb="12" eb="14">
      <t>ソウチョウ</t>
    </rPh>
    <phoneticPr fontId="1"/>
  </si>
  <si>
    <t>移動（伴う）深夜２．５・早朝０．５・グループ・２人</t>
    <rPh sb="12" eb="14">
      <t>ソウチョウ</t>
    </rPh>
    <rPh sb="24" eb="25">
      <t>ヒト</t>
    </rPh>
    <phoneticPr fontId="1"/>
  </si>
  <si>
    <t>移動（伴う）早朝０．５・日中０．５・グループ</t>
  </si>
  <si>
    <t>移動（伴う）早朝０．５・日中０．５・グループ・２人</t>
    <rPh sb="24" eb="25">
      <t>ヒト</t>
    </rPh>
    <phoneticPr fontId="1"/>
  </si>
  <si>
    <t>移動（伴う）早朝０．５・日中１．０・グループ</t>
  </si>
  <si>
    <t>移動（伴う）早朝０．５・日中１．０・グループ・２人</t>
    <rPh sb="24" eb="25">
      <t>ヒト</t>
    </rPh>
    <phoneticPr fontId="1"/>
  </si>
  <si>
    <t>移動（伴う）早朝０．５・日中１．５・グループ</t>
  </si>
  <si>
    <t>移動（伴う）早朝０．５・日中１．５・グループ・２人</t>
    <rPh sb="24" eb="25">
      <t>ヒト</t>
    </rPh>
    <phoneticPr fontId="1"/>
  </si>
  <si>
    <t>移動（伴う）早朝０．５・日中２．０・グループ</t>
  </si>
  <si>
    <t>移動（伴う）早朝０．５・日中２．０・グループ・２人</t>
    <rPh sb="24" eb="25">
      <t>ヒト</t>
    </rPh>
    <phoneticPr fontId="1"/>
  </si>
  <si>
    <t>移動（伴う）早朝０．５・日中２．５・グループ</t>
  </si>
  <si>
    <t>移動（伴う）早朝０．５・日中２．５・グループ・２人</t>
    <rPh sb="24" eb="25">
      <t>ヒト</t>
    </rPh>
    <phoneticPr fontId="1"/>
  </si>
  <si>
    <t>移動（伴う）早朝１．０・日中０．５・グループ</t>
  </si>
  <si>
    <t>移動（伴う）早朝１．０・日中０．５・グループ・２人</t>
    <rPh sb="24" eb="25">
      <t>ヒト</t>
    </rPh>
    <phoneticPr fontId="1"/>
  </si>
  <si>
    <t>移動（伴う）早朝１．０・日中１．０・グループ</t>
  </si>
  <si>
    <t>移動（伴う）早朝１．０・日中１．０・グループ・２人</t>
    <rPh sb="24" eb="25">
      <t>ヒト</t>
    </rPh>
    <phoneticPr fontId="1"/>
  </si>
  <si>
    <t>移動（伴う）早朝１．０・日中１．５・グループ</t>
  </si>
  <si>
    <t>移動（伴う）早朝１．０・日中１．５・グループ・２人</t>
    <rPh sb="24" eb="25">
      <t>ヒト</t>
    </rPh>
    <phoneticPr fontId="1"/>
  </si>
  <si>
    <t>移動（伴う）早朝１．０・日中２．０・グループ</t>
  </si>
  <si>
    <t>移動（伴う）早朝１．０・日中２．０・グループ・２人</t>
    <rPh sb="24" eb="25">
      <t>ヒト</t>
    </rPh>
    <phoneticPr fontId="1"/>
  </si>
  <si>
    <t>移動（伴う）早朝１．５・日中０．５・グループ</t>
  </si>
  <si>
    <t>移動（伴う）早朝１．５・日中０．５・グループ・２人</t>
    <rPh sb="24" eb="25">
      <t>ヒト</t>
    </rPh>
    <phoneticPr fontId="1"/>
  </si>
  <si>
    <t>移動（伴う）早朝１．５・日中１．０・グループ</t>
  </si>
  <si>
    <t>移動（伴う）早朝１．５・日中１．０・グループ・２人</t>
    <rPh sb="24" eb="25">
      <t>ヒト</t>
    </rPh>
    <phoneticPr fontId="1"/>
  </si>
  <si>
    <t>移動（伴う）早朝１．５・日中１．５・グループ</t>
  </si>
  <si>
    <t>移動（伴う）早朝１．５・日中１．５・グループ・２人</t>
    <rPh sb="24" eb="25">
      <t>ヒト</t>
    </rPh>
    <phoneticPr fontId="1"/>
  </si>
  <si>
    <t>移動（伴う）早朝２．０・日中０．５・グループ</t>
  </si>
  <si>
    <t>移動（伴う）早朝２．０・日中０．５・グループ・２人</t>
    <rPh sb="24" eb="25">
      <t>ヒト</t>
    </rPh>
    <phoneticPr fontId="1"/>
  </si>
  <si>
    <t>移動（伴う）早朝２．０・日中１．０・グループ</t>
  </si>
  <si>
    <t>移動（伴う）早朝２．０・日中１．０・グループ・２人</t>
    <rPh sb="24" eb="25">
      <t>ヒト</t>
    </rPh>
    <phoneticPr fontId="1"/>
  </si>
  <si>
    <t>移動（伴う）早朝２．５・日中０．５・グループ</t>
  </si>
  <si>
    <t>移動（伴う）早朝２．５・日中０．５・グループ・２人</t>
    <rPh sb="24" eb="25">
      <t>ヒト</t>
    </rPh>
    <phoneticPr fontId="1"/>
  </si>
  <si>
    <t>移動（伴う）日中０．５・夜間０．５・グループ</t>
  </si>
  <si>
    <t>移動（伴う）日中０．５・夜間０．５・グループ・２人</t>
    <rPh sb="24" eb="25">
      <t>ヒト</t>
    </rPh>
    <phoneticPr fontId="1"/>
  </si>
  <si>
    <t>移動（伴う）日中０．５・夜間１．０・グループ</t>
  </si>
  <si>
    <t>移動（伴う）日中０．５・夜間１．０・グループ・２人</t>
    <rPh sb="24" eb="25">
      <t>ヒト</t>
    </rPh>
    <phoneticPr fontId="1"/>
  </si>
  <si>
    <t>移動（伴う）日中０．５・夜間１．５・グループ</t>
  </si>
  <si>
    <t>移動（伴う）日中０．５・夜間１．５・グループ・２人</t>
    <rPh sb="24" eb="25">
      <t>ヒト</t>
    </rPh>
    <phoneticPr fontId="1"/>
  </si>
  <si>
    <t>移動（伴う）日中０．５・夜間２．０・グループ</t>
  </si>
  <si>
    <t>移動（伴う）日中０．５・夜間２．０・グループ・２人</t>
    <rPh sb="24" eb="25">
      <t>ヒト</t>
    </rPh>
    <phoneticPr fontId="1"/>
  </si>
  <si>
    <t>移動（伴う）日中０．５・夜間２．５・グループ</t>
  </si>
  <si>
    <t>移動（伴う）日中０．５・夜間２．５・グループ・２人</t>
    <rPh sb="24" eb="25">
      <t>ヒト</t>
    </rPh>
    <phoneticPr fontId="1"/>
  </si>
  <si>
    <t>移動（伴う）日中１．０・夜間０．５・グループ</t>
  </si>
  <si>
    <t>移動（伴う）日中１．０・夜間０．５・グループ・２人</t>
    <rPh sb="24" eb="25">
      <t>ヒト</t>
    </rPh>
    <phoneticPr fontId="1"/>
  </si>
  <si>
    <t>移動（伴う）日中１．０・夜間１．０・グループ</t>
  </si>
  <si>
    <t>移動（伴う）日中１．０・夜間１．０・グループ・２人</t>
    <rPh sb="24" eb="25">
      <t>ヒト</t>
    </rPh>
    <phoneticPr fontId="1"/>
  </si>
  <si>
    <t>移動（伴う）日中１．０・夜間１．５・グループ</t>
  </si>
  <si>
    <t>移動（伴う）日中１．０・夜間１．５・グループ・２人</t>
    <rPh sb="24" eb="25">
      <t>ヒト</t>
    </rPh>
    <phoneticPr fontId="1"/>
  </si>
  <si>
    <t>移動（伴う）日中１．０・夜間２．０・グループ</t>
  </si>
  <si>
    <t>移動（伴う）日中１．０・夜間２．０・グループ・２人</t>
    <rPh sb="24" eb="25">
      <t>ヒト</t>
    </rPh>
    <phoneticPr fontId="1"/>
  </si>
  <si>
    <t>移動（伴う）日中１．５・夜間０．５・グループ</t>
  </si>
  <si>
    <t>移動（伴う）日中１．５・夜間０．５・グループ・２人</t>
    <rPh sb="24" eb="25">
      <t>ヒト</t>
    </rPh>
    <phoneticPr fontId="1"/>
  </si>
  <si>
    <t>移動（伴う）日中１．５・夜間１．０・グループ</t>
  </si>
  <si>
    <t>移動（伴う）日中１．５・夜間１．０・グループ・２人</t>
    <rPh sb="24" eb="25">
      <t>ヒト</t>
    </rPh>
    <phoneticPr fontId="1"/>
  </si>
  <si>
    <t>移動（伴う）日中１．５・夜間１．５・グループ</t>
  </si>
  <si>
    <t>移動（伴う）日中１．５・夜間１．５・グループ・２人</t>
    <rPh sb="24" eb="25">
      <t>ヒト</t>
    </rPh>
    <phoneticPr fontId="1"/>
  </si>
  <si>
    <t>移動（伴う）日中２．０・夜間０．５・グループ</t>
  </si>
  <si>
    <t>移動（伴う）日中２．０・夜間０．５・グループ・２人</t>
    <rPh sb="24" eb="25">
      <t>ヒト</t>
    </rPh>
    <phoneticPr fontId="1"/>
  </si>
  <si>
    <t>移動（伴う）日中２．０・夜間１．０・グループ</t>
  </si>
  <si>
    <t>移動（伴う）日中２．０・夜間１．０・グループ・２人</t>
    <rPh sb="24" eb="25">
      <t>ヒト</t>
    </rPh>
    <phoneticPr fontId="1"/>
  </si>
  <si>
    <t>移動（伴う）日中２．５・夜間０．５・グループ</t>
  </si>
  <si>
    <t>移動（伴う）日中２．５・夜間０．５・グループ・２人</t>
    <rPh sb="24" eb="25">
      <t>ヒト</t>
    </rPh>
    <phoneticPr fontId="1"/>
  </si>
  <si>
    <t>移動（伴う）深夜０．５・早朝２．０・日中０．５・グループ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</si>
  <si>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移動（伴う）深夜０．５・早朝２．０・日中０．５・グループ・２人</t>
    <rPh sb="6" eb="8">
      <t>シンヤ</t>
    </rPh>
    <rPh sb="12" eb="14">
      <t>ソウチョウ</t>
    </rPh>
    <rPh sb="18" eb="19">
      <t>ヒ</t>
    </rPh>
    <rPh sb="19" eb="20">
      <t>チュウ</t>
    </rPh>
    <rPh sb="30" eb="31">
      <t>ヒト</t>
    </rPh>
    <phoneticPr fontId="1"/>
  </si>
  <si>
    <t>移動（伴う）夜間０．５・深夜０．５・グループ</t>
  </si>
  <si>
    <t>移動（伴う）夜間０．５・深夜０．５・グループ・２人</t>
    <rPh sb="24" eb="25">
      <t>ヒト</t>
    </rPh>
    <phoneticPr fontId="1"/>
  </si>
  <si>
    <t>移動（伴う）夜間０．５・深夜１．０・グループ</t>
  </si>
  <si>
    <t>移動（伴う）夜間０．５・深夜１．０・グループ・２人</t>
    <rPh sb="24" eb="25">
      <t>ヒト</t>
    </rPh>
    <phoneticPr fontId="1"/>
  </si>
  <si>
    <t>移動（伴う）夜間０．５・深夜１．５・グループ</t>
  </si>
  <si>
    <t>移動（伴う）夜間０．５・深夜１．５・グループ・２人</t>
    <rPh sb="24" eb="25">
      <t>ヒト</t>
    </rPh>
    <phoneticPr fontId="1"/>
  </si>
  <si>
    <t>移動（伴う）夜間０．５・深夜２．０・グループ</t>
  </si>
  <si>
    <t>移動（伴う）夜間０．５・深夜２．０・グループ・２人</t>
    <rPh sb="24" eb="25">
      <t>ヒト</t>
    </rPh>
    <phoneticPr fontId="1"/>
  </si>
  <si>
    <t>移動（伴う）夜間０．５・深夜２．５・グループ</t>
  </si>
  <si>
    <t>移動（伴う）夜間０．５・深夜２．５・グループ・２人</t>
    <rPh sb="24" eb="25">
      <t>ヒト</t>
    </rPh>
    <phoneticPr fontId="1"/>
  </si>
  <si>
    <t>移動（伴う）夜間１．０・深夜０．５・グループ</t>
  </si>
  <si>
    <t>移動（伴う）夜間１．０・深夜０．５・グループ・２人</t>
    <rPh sb="24" eb="25">
      <t>ヒト</t>
    </rPh>
    <phoneticPr fontId="1"/>
  </si>
  <si>
    <t>移動（伴う）夜間１．０・深夜１．０・グループ</t>
  </si>
  <si>
    <t>移動（伴う）夜間１．０・深夜１．０・グループ・２人</t>
    <rPh sb="24" eb="25">
      <t>ヒト</t>
    </rPh>
    <phoneticPr fontId="1"/>
  </si>
  <si>
    <t>移動（伴う）夜間１．０・深夜１．５・グループ</t>
  </si>
  <si>
    <t>移動（伴う）夜間１．０・深夜１．５・グループ・２人</t>
    <rPh sb="24" eb="25">
      <t>ヒト</t>
    </rPh>
    <phoneticPr fontId="1"/>
  </si>
  <si>
    <t>移動（伴う）夜間１．０・深夜２．０・グループ</t>
  </si>
  <si>
    <t>移動（伴う）夜間１．０・深夜２．０・グループ・２人</t>
    <rPh sb="24" eb="25">
      <t>ヒト</t>
    </rPh>
    <phoneticPr fontId="1"/>
  </si>
  <si>
    <t>移動（伴う）夜間１．５・深夜０．５・グループ</t>
  </si>
  <si>
    <t>移動（伴う）夜間１．５・深夜０．５・グループ・２人</t>
    <rPh sb="24" eb="25">
      <t>ヒト</t>
    </rPh>
    <phoneticPr fontId="1"/>
  </si>
  <si>
    <t>移動（伴う）夜間１．５・深夜１．０・グループ</t>
  </si>
  <si>
    <t>移動（伴う）夜間１．５・深夜１．０・グループ・２人</t>
    <rPh sb="24" eb="25">
      <t>ヒト</t>
    </rPh>
    <phoneticPr fontId="1"/>
  </si>
  <si>
    <t>移動（伴う）夜間１．５・深夜１．５・グループ</t>
  </si>
  <si>
    <t>移動（伴う）夜間１．５・深夜１．５・グループ・２人</t>
    <rPh sb="24" eb="25">
      <t>ヒト</t>
    </rPh>
    <phoneticPr fontId="1"/>
  </si>
  <si>
    <t>移動（伴う）夜間２．０・深夜０．５・グループ</t>
  </si>
  <si>
    <t>移動（伴う）夜間２．０・深夜０．５・グループ・２人</t>
    <rPh sb="24" eb="25">
      <t>ヒト</t>
    </rPh>
    <phoneticPr fontId="1"/>
  </si>
  <si>
    <t>移動（伴う）夜間２．０・深夜１．０・グループ</t>
  </si>
  <si>
    <t>移動（伴う）夜間２．０・深夜１．０・グループ・２人</t>
    <rPh sb="24" eb="25">
      <t>ヒト</t>
    </rPh>
    <phoneticPr fontId="1"/>
  </si>
  <si>
    <t>移動（伴う）夜間２．５・深夜０．５・グループ</t>
  </si>
  <si>
    <t>移動（伴う）夜間２．５・深夜０．５・グループ・２人</t>
    <rPh sb="24" eb="25">
      <t>ヒト</t>
    </rPh>
    <phoneticPr fontId="1"/>
  </si>
  <si>
    <t>移動（伴う）日跨増深夜０．５・深夜０．５・グループ</t>
  </si>
  <si>
    <t>移動（伴う）日跨増深夜０．５・深夜０．５・グループ・２人</t>
    <rPh sb="27" eb="28">
      <t>ヒト</t>
    </rPh>
    <phoneticPr fontId="1"/>
  </si>
  <si>
    <t>移動（伴う）日跨増深夜０．５・深夜１．０・グループ</t>
  </si>
  <si>
    <t>移動（伴う）日跨増深夜０．５・深夜１．０・グループ・２人</t>
    <rPh sb="27" eb="28">
      <t>ヒト</t>
    </rPh>
    <phoneticPr fontId="1"/>
  </si>
  <si>
    <t>移動（伴う）日跨増深夜０．５・深夜１．５・グループ</t>
  </si>
  <si>
    <t>移動（伴う）日跨増深夜０．５・深夜１．５・グループ・２人</t>
    <rPh sb="27" eb="28">
      <t>ヒト</t>
    </rPh>
    <phoneticPr fontId="1"/>
  </si>
  <si>
    <t>移動（伴う）日跨増深夜０．５・深夜２．０・グループ</t>
  </si>
  <si>
    <t>移動（伴う）日跨増深夜０．５・深夜２．０・グループ・２人</t>
    <rPh sb="27" eb="28">
      <t>ヒト</t>
    </rPh>
    <phoneticPr fontId="1"/>
  </si>
  <si>
    <t>移動（伴う）日跨増深夜０．５・深夜２．５・グループ</t>
  </si>
  <si>
    <t>移動（伴う）日跨増深夜０．５・深夜２．５・グループ・２人</t>
    <rPh sb="27" eb="28">
      <t>ヒト</t>
    </rPh>
    <phoneticPr fontId="1"/>
  </si>
  <si>
    <t>移動（伴う）日跨増深夜１．０・深夜０．５・グループ</t>
  </si>
  <si>
    <t>移動（伴う）日跨増深夜１．０・深夜０．５・グループ・２人</t>
    <rPh sb="27" eb="28">
      <t>ヒト</t>
    </rPh>
    <phoneticPr fontId="1"/>
  </si>
  <si>
    <t>移動（伴う）日跨増深夜１．０・深夜１．０・グループ</t>
  </si>
  <si>
    <t>移動（伴う）日跨増深夜１．０・深夜１．０・グループ・２人</t>
    <rPh sb="27" eb="28">
      <t>ヒト</t>
    </rPh>
    <phoneticPr fontId="1"/>
  </si>
  <si>
    <t>移動（伴う）日跨増深夜１．０・深夜１．５・グループ</t>
  </si>
  <si>
    <t>移動（伴う）日跨増深夜１．０・深夜１．５・グループ・２人</t>
    <rPh sb="27" eb="28">
      <t>ヒト</t>
    </rPh>
    <phoneticPr fontId="1"/>
  </si>
  <si>
    <t>移動（伴う）日跨増深夜１．０・深夜２．０・グループ</t>
  </si>
  <si>
    <t>移動（伴う）日跨増深夜１．０・深夜２．０・グループ・２人</t>
    <rPh sb="27" eb="28">
      <t>ヒト</t>
    </rPh>
    <phoneticPr fontId="1"/>
  </si>
  <si>
    <t>移動（伴う）日跨増深夜１．５・深夜０．５・グループ</t>
  </si>
  <si>
    <t>移動（伴う）日跨増深夜１．５・深夜０．５・グループ・２人</t>
    <rPh sb="27" eb="28">
      <t>ヒト</t>
    </rPh>
    <phoneticPr fontId="1"/>
  </si>
  <si>
    <t>移動（伴う）日跨増深夜１．５・深夜１．０・グループ</t>
  </si>
  <si>
    <t>移動（伴う）日跨増深夜１．５・深夜１．０・グループ・２人</t>
    <rPh sb="27" eb="28">
      <t>ヒト</t>
    </rPh>
    <phoneticPr fontId="1"/>
  </si>
  <si>
    <t>移動（伴う）日跨増深夜１．５・深夜１．５・グループ</t>
  </si>
  <si>
    <t>移動（伴う）日跨増深夜１．５・深夜１．５・グループ・２人</t>
    <rPh sb="27" eb="28">
      <t>ヒト</t>
    </rPh>
    <phoneticPr fontId="1"/>
  </si>
  <si>
    <t>移動（伴う）日跨増深夜２．０・深夜０．５・グループ</t>
  </si>
  <si>
    <t>移動（伴う）日跨増深夜２．０・深夜０．５・グループ・２人</t>
    <rPh sb="27" eb="28">
      <t>ヒト</t>
    </rPh>
    <phoneticPr fontId="1"/>
  </si>
  <si>
    <t>移動（伴う）日跨増深夜２．０・深夜１．０・グループ</t>
  </si>
  <si>
    <t>移動（伴う）日跨増深夜２．０・深夜１．０・グループ・２人</t>
    <rPh sb="27" eb="28">
      <t>ヒト</t>
    </rPh>
    <phoneticPr fontId="1"/>
  </si>
  <si>
    <t>移動（伴う）日跨増深夜２．５・深夜０．５・グループ</t>
  </si>
  <si>
    <t>移動（伴う）日跨増深夜２．５・深夜０．５・グループ・２人</t>
    <rPh sb="27" eb="28">
      <t>ヒト</t>
    </rPh>
    <phoneticPr fontId="1"/>
  </si>
  <si>
    <t>移動（伴う）深夜０．５・早朝１．５・日中０．５・グループ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</si>
  <si>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移動（伴う）深夜０．５・早朝１．５・日中０．５・グループ・２人</t>
    <rPh sb="6" eb="8">
      <t>シンヤ</t>
    </rPh>
    <rPh sb="12" eb="14">
      <t>ソウチョウ</t>
    </rPh>
    <rPh sb="18" eb="19">
      <t>ヒ</t>
    </rPh>
    <rPh sb="19" eb="20">
      <t>チュウ</t>
    </rPh>
    <rPh sb="30" eb="31">
      <t>ヒト</t>
    </rPh>
    <phoneticPr fontId="1"/>
  </si>
  <si>
    <t>移動（伴う）深夜０．５・早朝１．５・日中１．０・グループ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</si>
  <si>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移動（伴う）深夜０．５・早朝１．５・日中１．０・グループ・２人</t>
    <rPh sb="6" eb="8">
      <t>シンヤ</t>
    </rPh>
    <rPh sb="12" eb="14">
      <t>ソウチョウ</t>
    </rPh>
    <rPh sb="18" eb="19">
      <t>ヒ</t>
    </rPh>
    <rPh sb="19" eb="20">
      <t>チュウ</t>
    </rPh>
    <rPh sb="30" eb="31">
      <t>ヒト</t>
    </rPh>
    <phoneticPr fontId="1"/>
  </si>
  <si>
    <t>移動（伴う）深夜１．０・早朝１．５・日中０．５・グループ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</si>
  <si>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移動（伴う）深夜１．０・早朝１．５・日中０．５・グループ・２人</t>
    <rPh sb="6" eb="8">
      <t>シンヤ</t>
    </rPh>
    <rPh sb="12" eb="14">
      <t>ソウチョウ</t>
    </rPh>
    <rPh sb="18" eb="19">
      <t>ヒ</t>
    </rPh>
    <rPh sb="19" eb="20">
      <t>チュウ</t>
    </rPh>
    <rPh sb="30" eb="31">
      <t>ヒト</t>
    </rPh>
    <phoneticPr fontId="1"/>
  </si>
  <si>
    <t>移動（伴う）深夜０．５・早朝１．０・日中０．５・グループ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</si>
  <si>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移動（伴う）深夜０．５・早朝１．０・日中０．５・グループ・２人</t>
    <rPh sb="6" eb="8">
      <t>シンヤ</t>
    </rPh>
    <rPh sb="12" eb="14">
      <t>ソウチョウ</t>
    </rPh>
    <rPh sb="18" eb="19">
      <t>ヒ</t>
    </rPh>
    <rPh sb="19" eb="20">
      <t>チュウ</t>
    </rPh>
    <rPh sb="30" eb="31">
      <t>ヒト</t>
    </rPh>
    <phoneticPr fontId="1"/>
  </si>
  <si>
    <t>移動（伴う）深夜０．５・早朝１．０・日中１．０・グループ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</si>
  <si>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移動（伴う）深夜０．５・早朝１．０・日中１．０・グループ・２人</t>
    <rPh sb="6" eb="8">
      <t>シンヤ</t>
    </rPh>
    <rPh sb="12" eb="14">
      <t>ソウチョウ</t>
    </rPh>
    <rPh sb="18" eb="19">
      <t>ヒ</t>
    </rPh>
    <rPh sb="19" eb="20">
      <t>チュウ</t>
    </rPh>
    <rPh sb="30" eb="31">
      <t>ヒト</t>
    </rPh>
    <phoneticPr fontId="1"/>
  </si>
  <si>
    <t>移動（伴う）深夜０．５・早朝１．０・日中１．５・グループ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</si>
  <si>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移動（伴う）深夜０．５・早朝１．０・日中１．５・グループ・２人</t>
    <rPh sb="6" eb="8">
      <t>シンヤ</t>
    </rPh>
    <rPh sb="12" eb="14">
      <t>ソウチョウ</t>
    </rPh>
    <rPh sb="18" eb="19">
      <t>ヒ</t>
    </rPh>
    <rPh sb="19" eb="20">
      <t>チュウ</t>
    </rPh>
    <rPh sb="30" eb="31">
      <t>ヒト</t>
    </rPh>
    <phoneticPr fontId="1"/>
  </si>
  <si>
    <t>移動（伴う）深夜１．０・早朝１．０・日中０．５・グループ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</si>
  <si>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移動（伴う）深夜１．０・早朝１．０・日中０．５・グループ・２人</t>
    <rPh sb="6" eb="8">
      <t>シンヤ</t>
    </rPh>
    <rPh sb="12" eb="14">
      <t>ソウチョウ</t>
    </rPh>
    <rPh sb="18" eb="19">
      <t>ヒ</t>
    </rPh>
    <rPh sb="19" eb="20">
      <t>チュウ</t>
    </rPh>
    <rPh sb="30" eb="31">
      <t>ヒト</t>
    </rPh>
    <phoneticPr fontId="1"/>
  </si>
  <si>
    <t>移動（伴う）深夜１．０・早朝１．０・日中１．０・グループ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</si>
  <si>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移動（伴う）深夜１．０・早朝１．０・日中１．０・グループ・２人</t>
    <rPh sb="6" eb="8">
      <t>シンヤ</t>
    </rPh>
    <rPh sb="12" eb="14">
      <t>ソウチョウ</t>
    </rPh>
    <rPh sb="18" eb="19">
      <t>ヒ</t>
    </rPh>
    <rPh sb="19" eb="20">
      <t>チュウ</t>
    </rPh>
    <rPh sb="30" eb="31">
      <t>ヒト</t>
    </rPh>
    <phoneticPr fontId="1"/>
  </si>
  <si>
    <t>移動（伴う）深夜１．５・早朝１．０・日中０．５・グループ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</si>
  <si>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移動（伴う）深夜１．５・早朝１．０・日中０．５・グループ・２人</t>
    <rPh sb="6" eb="8">
      <t>シンヤ</t>
    </rPh>
    <rPh sb="12" eb="14">
      <t>ソウチョウ</t>
    </rPh>
    <rPh sb="18" eb="19">
      <t>ヒ</t>
    </rPh>
    <rPh sb="19" eb="20">
      <t>チュウ</t>
    </rPh>
    <rPh sb="30" eb="31">
      <t>ヒト</t>
    </rPh>
    <phoneticPr fontId="1"/>
  </si>
  <si>
    <t>移動（伴う）深夜０．５・早朝０．５・日中０．５・グループ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</si>
  <si>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移動（伴う）深夜０．５・早朝０．５・日中０．５・グループ・２人</t>
    <rPh sb="6" eb="8">
      <t>シンヤ</t>
    </rPh>
    <rPh sb="12" eb="14">
      <t>ソウチョウ</t>
    </rPh>
    <rPh sb="18" eb="19">
      <t>ヒ</t>
    </rPh>
    <rPh sb="19" eb="20">
      <t>チュウ</t>
    </rPh>
    <rPh sb="30" eb="31">
      <t>ヒト</t>
    </rPh>
    <phoneticPr fontId="1"/>
  </si>
  <si>
    <t>移動（伴う）深夜０．５・早朝０．５・日中１．０・グループ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</si>
  <si>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移動（伴う）深夜０．５・早朝０．５・日中１．０・グループ・２人</t>
    <rPh sb="6" eb="8">
      <t>シンヤ</t>
    </rPh>
    <rPh sb="12" eb="14">
      <t>ソウチョウ</t>
    </rPh>
    <rPh sb="18" eb="19">
      <t>ヒ</t>
    </rPh>
    <rPh sb="19" eb="20">
      <t>チュウ</t>
    </rPh>
    <rPh sb="30" eb="31">
      <t>ヒト</t>
    </rPh>
    <phoneticPr fontId="1"/>
  </si>
  <si>
    <t>移動（伴う）深夜０．５・早朝０．５・日中１．５・グループ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</si>
  <si>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移動（伴う）深夜０．５・早朝０．５・日中１．５・グループ・２人</t>
    <rPh sb="6" eb="8">
      <t>シンヤ</t>
    </rPh>
    <rPh sb="12" eb="14">
      <t>ソウチョウ</t>
    </rPh>
    <rPh sb="18" eb="19">
      <t>ヒ</t>
    </rPh>
    <rPh sb="19" eb="20">
      <t>チュウ</t>
    </rPh>
    <rPh sb="30" eb="31">
      <t>ヒト</t>
    </rPh>
    <phoneticPr fontId="1"/>
  </si>
  <si>
    <t>移動（伴う）深夜０．５・早朝０．５・日中２．０・グループ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</si>
  <si>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移動（伴う）深夜０．５・早朝０．５・日中２．０・グループ・２人</t>
    <rPh sb="6" eb="8">
      <t>シンヤ</t>
    </rPh>
    <rPh sb="12" eb="14">
      <t>ソウチョウ</t>
    </rPh>
    <rPh sb="18" eb="19">
      <t>ヒ</t>
    </rPh>
    <rPh sb="19" eb="20">
      <t>チュウ</t>
    </rPh>
    <rPh sb="30" eb="31">
      <t>ヒト</t>
    </rPh>
    <phoneticPr fontId="1"/>
  </si>
  <si>
    <t>移動（伴う）深夜１．０・早朝０．５・日中０．５・グループ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</si>
  <si>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移動（伴う）深夜１．０・早朝０．５・日中０．５・グループ・２人</t>
    <rPh sb="6" eb="8">
      <t>シンヤ</t>
    </rPh>
    <rPh sb="12" eb="14">
      <t>ソウチョウ</t>
    </rPh>
    <rPh sb="18" eb="19">
      <t>ヒ</t>
    </rPh>
    <rPh sb="19" eb="20">
      <t>チュウ</t>
    </rPh>
    <rPh sb="30" eb="31">
      <t>ヒト</t>
    </rPh>
    <phoneticPr fontId="1"/>
  </si>
  <si>
    <t>移動（伴う）深夜１．０・早朝０．５・日中１．０・グループ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</si>
  <si>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移動（伴う）深夜１．０・早朝０．５・日中１．０・グループ・２人</t>
    <rPh sb="6" eb="8">
      <t>シンヤ</t>
    </rPh>
    <rPh sb="12" eb="14">
      <t>ソウチョウ</t>
    </rPh>
    <rPh sb="18" eb="19">
      <t>ヒ</t>
    </rPh>
    <rPh sb="19" eb="20">
      <t>チュウ</t>
    </rPh>
    <rPh sb="30" eb="31">
      <t>ヒト</t>
    </rPh>
    <phoneticPr fontId="1"/>
  </si>
  <si>
    <t>移動（伴う）深夜１．０・早朝０．５・日中１．５・グループ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</si>
  <si>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移動（伴う）深夜１．０・早朝０．５・日中１．５・グループ・２人</t>
    <rPh sb="6" eb="8">
      <t>シンヤ</t>
    </rPh>
    <rPh sb="12" eb="14">
      <t>ソウチョウ</t>
    </rPh>
    <rPh sb="18" eb="19">
      <t>ヒ</t>
    </rPh>
    <rPh sb="19" eb="20">
      <t>チュウ</t>
    </rPh>
    <rPh sb="30" eb="31">
      <t>ヒト</t>
    </rPh>
    <phoneticPr fontId="1"/>
  </si>
  <si>
    <t>移動（伴う）深夜１．５・早朝０．５・日中０．５・グループ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</si>
  <si>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移動（伴う）深夜１．５・早朝０．５・日中０．５・グループ・２人</t>
    <rPh sb="6" eb="8">
      <t>シンヤ</t>
    </rPh>
    <rPh sb="12" eb="14">
      <t>ソウチョウ</t>
    </rPh>
    <rPh sb="18" eb="19">
      <t>ヒ</t>
    </rPh>
    <rPh sb="19" eb="20">
      <t>チュウ</t>
    </rPh>
    <rPh sb="30" eb="31">
      <t>ヒト</t>
    </rPh>
    <phoneticPr fontId="1"/>
  </si>
  <si>
    <t>移動（伴う）深夜１．５・早朝０．５・日中１．０・グループ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</si>
  <si>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移動（伴う）深夜１．５・早朝０．５・日中１．０・グループ・２人</t>
    <rPh sb="6" eb="8">
      <t>シンヤ</t>
    </rPh>
    <rPh sb="12" eb="14">
      <t>ソウチョウ</t>
    </rPh>
    <rPh sb="18" eb="19">
      <t>ヒ</t>
    </rPh>
    <rPh sb="19" eb="20">
      <t>チュウ</t>
    </rPh>
    <rPh sb="30" eb="31">
      <t>ヒト</t>
    </rPh>
    <phoneticPr fontId="1"/>
  </si>
  <si>
    <t>移動（伴う）深夜２．０・早朝０．５・日中０．５・グループ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</si>
  <si>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移動（伴う）深夜２．０・早朝０．５・日中０．５・グループ・２人</t>
    <rPh sb="6" eb="8">
      <t>シンヤ</t>
    </rPh>
    <rPh sb="12" eb="14">
      <t>ソウチョウ</t>
    </rPh>
    <rPh sb="18" eb="19">
      <t>ヒ</t>
    </rPh>
    <rPh sb="19" eb="20">
      <t>チュウ</t>
    </rPh>
    <rPh sb="30" eb="31">
      <t>ヒト</t>
    </rPh>
    <phoneticPr fontId="1"/>
  </si>
  <si>
    <t>移動（伴う）深夜０．５・日中０．５・グループ</t>
    <rPh sb="6" eb="8">
      <t>シンヤ</t>
    </rPh>
    <phoneticPr fontId="1"/>
  </si>
  <si>
    <t>移動（伴う）深夜０．５・日中０．５・グループ・２人</t>
    <rPh sb="6" eb="8">
      <t>シンヤ</t>
    </rPh>
    <rPh sb="24" eb="25">
      <t>ヒト</t>
    </rPh>
    <phoneticPr fontId="1"/>
  </si>
  <si>
    <t>移動（伴う）深夜０．５・日中１．０・グループ</t>
    <rPh sb="6" eb="8">
      <t>シンヤ</t>
    </rPh>
    <phoneticPr fontId="1"/>
  </si>
  <si>
    <t>移動（伴う）深夜０．５・日中１．０・グループ・２人</t>
    <rPh sb="6" eb="8">
      <t>シンヤ</t>
    </rPh>
    <rPh sb="24" eb="25">
      <t>ヒト</t>
    </rPh>
    <phoneticPr fontId="1"/>
  </si>
  <si>
    <t>移動（伴う）深夜０．５・日中１．５・グループ</t>
    <rPh sb="6" eb="8">
      <t>シンヤ</t>
    </rPh>
    <phoneticPr fontId="1"/>
  </si>
  <si>
    <t>移動（伴う）深夜０．５・日中１．５・グループ・２人</t>
    <rPh sb="6" eb="8">
      <t>シンヤ</t>
    </rPh>
    <rPh sb="24" eb="25">
      <t>ヒト</t>
    </rPh>
    <phoneticPr fontId="1"/>
  </si>
  <si>
    <t>移動（伴う）深夜０．５・日中２．０・グループ</t>
    <rPh sb="6" eb="8">
      <t>シンヤ</t>
    </rPh>
    <phoneticPr fontId="1"/>
  </si>
  <si>
    <t>移動（伴う）深夜０．５・日中２．０・グループ・２人</t>
    <rPh sb="6" eb="8">
      <t>シンヤ</t>
    </rPh>
    <rPh sb="24" eb="25">
      <t>ヒト</t>
    </rPh>
    <phoneticPr fontId="1"/>
  </si>
  <si>
    <t>移動（伴う）深夜０．５・日中２．５・グループ</t>
    <rPh sb="6" eb="8">
      <t>シンヤ</t>
    </rPh>
    <phoneticPr fontId="1"/>
  </si>
  <si>
    <t>移動（伴う）深夜０．５・日中２．５・グループ・２人</t>
    <rPh sb="6" eb="8">
      <t>シンヤ</t>
    </rPh>
    <rPh sb="24" eb="25">
      <t>ヒト</t>
    </rPh>
    <phoneticPr fontId="1"/>
  </si>
  <si>
    <t>移動（伴う）深夜１．０・日中０．５・グループ</t>
    <rPh sb="6" eb="8">
      <t>シンヤ</t>
    </rPh>
    <phoneticPr fontId="1"/>
  </si>
  <si>
    <t>移動（伴う）深夜１．０・日中０．５・グループ・２人</t>
    <rPh sb="6" eb="8">
      <t>シンヤ</t>
    </rPh>
    <rPh sb="24" eb="25">
      <t>ヒト</t>
    </rPh>
    <phoneticPr fontId="1"/>
  </si>
  <si>
    <t>移動（伴う）深夜１．０・日中１．０・グループ</t>
    <rPh sb="6" eb="8">
      <t>シンヤ</t>
    </rPh>
    <phoneticPr fontId="1"/>
  </si>
  <si>
    <t>移動（伴う）深夜１．０・日中１．０・グループ・２人</t>
    <rPh sb="6" eb="8">
      <t>シンヤ</t>
    </rPh>
    <rPh sb="24" eb="25">
      <t>ヒト</t>
    </rPh>
    <phoneticPr fontId="1"/>
  </si>
  <si>
    <t>移動（伴う）深夜１．０・日中１．５・グループ</t>
    <rPh sb="6" eb="8">
      <t>シンヤ</t>
    </rPh>
    <phoneticPr fontId="1"/>
  </si>
  <si>
    <t>移動（伴う）深夜１．０・日中１．５・グループ・２人</t>
    <rPh sb="6" eb="8">
      <t>シンヤ</t>
    </rPh>
    <rPh sb="24" eb="25">
      <t>ヒト</t>
    </rPh>
    <phoneticPr fontId="1"/>
  </si>
  <si>
    <t>移動（伴う）深夜１．０・日中２．０・グループ</t>
    <rPh sb="6" eb="8">
      <t>シンヤ</t>
    </rPh>
    <phoneticPr fontId="1"/>
  </si>
  <si>
    <t>移動（伴う）深夜１．０・日中２．０・グループ・２人</t>
    <rPh sb="6" eb="8">
      <t>シンヤ</t>
    </rPh>
    <rPh sb="24" eb="25">
      <t>ヒト</t>
    </rPh>
    <phoneticPr fontId="1"/>
  </si>
  <si>
    <t>移動（伴う）深夜１．５・日中０．５・グループ</t>
    <rPh sb="6" eb="8">
      <t>シンヤ</t>
    </rPh>
    <phoneticPr fontId="1"/>
  </si>
  <si>
    <t>移動（伴う）深夜１．５・日中０．５・グループ・２人</t>
    <rPh sb="6" eb="8">
      <t>シンヤ</t>
    </rPh>
    <rPh sb="24" eb="25">
      <t>ヒト</t>
    </rPh>
    <phoneticPr fontId="1"/>
  </si>
  <si>
    <t>移動（伴う）深夜１．５・日中１．０・グループ</t>
    <rPh sb="6" eb="8">
      <t>シンヤ</t>
    </rPh>
    <phoneticPr fontId="1"/>
  </si>
  <si>
    <t>移動（伴う）深夜１．５・日中１．０・グループ・２人</t>
    <rPh sb="6" eb="8">
      <t>シンヤ</t>
    </rPh>
    <rPh sb="24" eb="25">
      <t>ヒト</t>
    </rPh>
    <phoneticPr fontId="1"/>
  </si>
  <si>
    <t>移動（伴う）深夜１．５・日中１．５・グループ</t>
    <rPh sb="6" eb="8">
      <t>シンヤ</t>
    </rPh>
    <phoneticPr fontId="1"/>
  </si>
  <si>
    <t>移動（伴う）深夜１．５・日中１．５・グループ・２人</t>
    <rPh sb="6" eb="8">
      <t>シンヤ</t>
    </rPh>
    <rPh sb="24" eb="25">
      <t>ヒト</t>
    </rPh>
    <phoneticPr fontId="1"/>
  </si>
  <si>
    <t>移動（伴う）深夜２．０・日中０．５・グループ</t>
    <rPh sb="6" eb="8">
      <t>シンヤ</t>
    </rPh>
    <phoneticPr fontId="1"/>
  </si>
  <si>
    <t>移動（伴う）深夜２．０・日中０．５・グループ・２人</t>
    <rPh sb="6" eb="8">
      <t>シンヤ</t>
    </rPh>
    <rPh sb="24" eb="25">
      <t>ヒト</t>
    </rPh>
    <phoneticPr fontId="1"/>
  </si>
  <si>
    <t>移動（伴う）深夜２．０・日中１．０・グループ</t>
    <rPh sb="6" eb="8">
      <t>シンヤ</t>
    </rPh>
    <phoneticPr fontId="1"/>
  </si>
  <si>
    <t>移動（伴う）深夜２．０・日中１．０・グループ・２人</t>
    <rPh sb="6" eb="8">
      <t>シンヤ</t>
    </rPh>
    <rPh sb="24" eb="25">
      <t>ヒト</t>
    </rPh>
    <phoneticPr fontId="1"/>
  </si>
  <si>
    <t>移動（伴う）深夜２．５・日中０．５・グループ</t>
    <rPh sb="6" eb="8">
      <t>シンヤ</t>
    </rPh>
    <phoneticPr fontId="1"/>
  </si>
  <si>
    <t>移動（伴う）深夜２．５・日中０．５・グループ・２人</t>
    <rPh sb="6" eb="8">
      <t>シンヤ</t>
    </rPh>
    <rPh sb="24" eb="25">
      <t>ヒト</t>
    </rPh>
    <phoneticPr fontId="1"/>
  </si>
  <si>
    <t>移動（伴う）日中０．５・夜間２．０・深夜０．５・グループ・２人</t>
    <rPh sb="30" eb="31">
      <t>ヒト</t>
    </rPh>
    <phoneticPr fontId="1"/>
  </si>
  <si>
    <t>移動（伴う）日中０．５・夜間１．５・深夜０．５・グループ・２人</t>
    <rPh sb="30" eb="31">
      <t>ヒト</t>
    </rPh>
    <phoneticPr fontId="1"/>
  </si>
  <si>
    <t>移動（伴う）日中０．５・夜間１．５・深夜１．０・グループ・２人</t>
    <rPh sb="30" eb="31">
      <t>ヒト</t>
    </rPh>
    <phoneticPr fontId="1"/>
  </si>
  <si>
    <t>移動（伴う）日中１．０・夜間１．５・深夜０．５・グループ・２人</t>
    <rPh sb="30" eb="31">
      <t>ヒト</t>
    </rPh>
    <phoneticPr fontId="1"/>
  </si>
  <si>
    <t>移動（伴う）日中０．５・夜間１．０・深夜０．５・グループ・２人</t>
    <rPh sb="30" eb="31">
      <t>ヒト</t>
    </rPh>
    <phoneticPr fontId="1"/>
  </si>
  <si>
    <t>移動（伴う）日中０．５・夜間１．０・深夜１．０・グループ・２人</t>
    <rPh sb="30" eb="31">
      <t>ヒト</t>
    </rPh>
    <phoneticPr fontId="1"/>
  </si>
  <si>
    <t>移動（伴う）日中０．５・夜間１．０・深夜１．５・グループ・２人</t>
    <rPh sb="30" eb="31">
      <t>ヒト</t>
    </rPh>
    <phoneticPr fontId="1"/>
  </si>
  <si>
    <t>移動（伴う）日中１．０・夜間１．０・深夜０．５・グループ・２人</t>
    <rPh sb="30" eb="31">
      <t>ヒト</t>
    </rPh>
    <phoneticPr fontId="1"/>
  </si>
  <si>
    <t>移動（伴う）日中１．０・夜間１．０・深夜１．０・グループ・２人</t>
    <rPh sb="30" eb="31">
      <t>ヒト</t>
    </rPh>
    <phoneticPr fontId="1"/>
  </si>
  <si>
    <t>移動（伴う）日中１．５・夜間１．０・深夜０．５・グループ・２人</t>
    <rPh sb="30" eb="31">
      <t>ヒト</t>
    </rPh>
    <phoneticPr fontId="1"/>
  </si>
  <si>
    <t>移動（伴う）日中０．５・夜間０．５・深夜０．５・グループ・２人</t>
    <rPh sb="30" eb="31">
      <t>ヒト</t>
    </rPh>
    <phoneticPr fontId="1"/>
  </si>
  <si>
    <t>移動（伴う）日中０．５・夜間０．５・深夜１．０・グループ・２人</t>
    <rPh sb="30" eb="31">
      <t>ヒト</t>
    </rPh>
    <phoneticPr fontId="1"/>
  </si>
  <si>
    <t>移動（伴う）日中０．５・夜間０．５・深夜１．５・グループ・２人</t>
    <rPh sb="30" eb="31">
      <t>ヒト</t>
    </rPh>
    <phoneticPr fontId="1"/>
  </si>
  <si>
    <t>移動（伴う）日中０．５・夜間０．５・深夜２．０・グループ・２人</t>
    <rPh sb="30" eb="31">
      <t>ヒト</t>
    </rPh>
    <phoneticPr fontId="1"/>
  </si>
  <si>
    <t>移動（伴う）日中１．０・夜間０．５・深夜０．５・グループ・２人</t>
    <rPh sb="30" eb="31">
      <t>ヒト</t>
    </rPh>
    <phoneticPr fontId="1"/>
  </si>
  <si>
    <t>移動（伴う）日中１．０・夜間０．５・深夜１．０・グループ・２人</t>
    <rPh sb="30" eb="31">
      <t>ヒト</t>
    </rPh>
    <phoneticPr fontId="1"/>
  </si>
  <si>
    <t>移動（伴う）日中１．０・夜間０．５・深夜１．５・グループ・２人</t>
    <rPh sb="30" eb="31">
      <t>ヒト</t>
    </rPh>
    <phoneticPr fontId="1"/>
  </si>
  <si>
    <t>移動（伴う）日中１．５・夜間０．５・深夜０．５・グループ・２人</t>
    <rPh sb="30" eb="31">
      <t>ヒト</t>
    </rPh>
    <phoneticPr fontId="1"/>
  </si>
  <si>
    <t>移動（伴う）日中１．５・夜間０．５・深夜１．０・グループ・２人</t>
    <rPh sb="30" eb="31">
      <t>ヒト</t>
    </rPh>
    <phoneticPr fontId="1"/>
  </si>
  <si>
    <t>移動（伴う）日中２．０・夜間０．５・深夜０．５・グループ・２人</t>
    <rPh sb="30" eb="31">
      <t>ヒト</t>
    </rPh>
    <phoneticPr fontId="1"/>
  </si>
  <si>
    <t>移動（伴う）早朝０．５・日中２．０・夜間０．５・グループ・２人</t>
    <rPh sb="30" eb="31">
      <t>ヒト</t>
    </rPh>
    <phoneticPr fontId="1"/>
  </si>
  <si>
    <t>移動（伴う）日中増０．５・グループ</t>
    <rPh sb="6" eb="7">
      <t>ヒ</t>
    </rPh>
    <rPh sb="7" eb="8">
      <t>チュウ</t>
    </rPh>
    <rPh sb="8" eb="9">
      <t>ゾウ</t>
    </rPh>
    <phoneticPr fontId="1"/>
  </si>
  <si>
    <t>移動（伴う）日中増０．５・グループ・２人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</si>
  <si>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移動（伴う）日中増１．０・グループ</t>
    <rPh sb="6" eb="7">
      <t>ヒ</t>
    </rPh>
    <rPh sb="7" eb="8">
      <t>チュウ</t>
    </rPh>
    <rPh sb="8" eb="9">
      <t>ゾウ</t>
    </rPh>
    <phoneticPr fontId="1"/>
  </si>
  <si>
    <t>移動（伴う）日中増１．０・グループ・２人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</si>
  <si>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移動（伴う）日中増１．５・グループ</t>
    <rPh sb="6" eb="7">
      <t>ヒ</t>
    </rPh>
    <rPh sb="7" eb="8">
      <t>チュウ</t>
    </rPh>
    <rPh sb="8" eb="9">
      <t>ゾウ</t>
    </rPh>
    <phoneticPr fontId="1"/>
  </si>
  <si>
    <t>移動（伴う）日中増１．５・グループ・２人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</si>
  <si>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移動（伴う）日中増２．０・グループ</t>
    <rPh sb="6" eb="7">
      <t>ヒ</t>
    </rPh>
    <rPh sb="7" eb="8">
      <t>チュウ</t>
    </rPh>
    <rPh sb="8" eb="9">
      <t>ゾウ</t>
    </rPh>
    <phoneticPr fontId="1"/>
  </si>
  <si>
    <t>移動（伴う）日中増２．０・グループ・２人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</si>
  <si>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移動（伴う）日中増２．５・グループ</t>
    <rPh sb="6" eb="7">
      <t>ヒ</t>
    </rPh>
    <rPh sb="7" eb="8">
      <t>チュウ</t>
    </rPh>
    <rPh sb="8" eb="9">
      <t>ゾウ</t>
    </rPh>
    <phoneticPr fontId="1"/>
  </si>
  <si>
    <t>移動（伴う）日中増２．５・グループ・２人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</si>
  <si>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移動（伴う）日中増３．０・グループ</t>
    <rPh sb="6" eb="7">
      <t>ヒ</t>
    </rPh>
    <rPh sb="7" eb="8">
      <t>チュウ</t>
    </rPh>
    <rPh sb="8" eb="9">
      <t>ゾウ</t>
    </rPh>
    <phoneticPr fontId="1"/>
  </si>
  <si>
    <t>移動（伴う）日中増３．０・グループ・２人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</si>
  <si>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移動（伴う）日中増３．５・グループ</t>
    <rPh sb="6" eb="7">
      <t>ヒ</t>
    </rPh>
    <rPh sb="7" eb="8">
      <t>チュウ</t>
    </rPh>
    <rPh sb="8" eb="9">
      <t>ゾウ</t>
    </rPh>
    <phoneticPr fontId="1"/>
  </si>
  <si>
    <t>移動（伴う）日中増３．５・グループ・２人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</si>
  <si>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移動（伴う）日中増４．０・グループ</t>
    <rPh sb="6" eb="7">
      <t>ヒ</t>
    </rPh>
    <rPh sb="7" eb="8">
      <t>チュウ</t>
    </rPh>
    <rPh sb="8" eb="9">
      <t>ゾウ</t>
    </rPh>
    <phoneticPr fontId="1"/>
  </si>
  <si>
    <t>移動（伴う）日中増４．０・グループ・２人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</si>
  <si>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移動（伴う）日中増４．５・グループ</t>
    <rPh sb="6" eb="7">
      <t>ヒ</t>
    </rPh>
    <rPh sb="7" eb="8">
      <t>チュウ</t>
    </rPh>
    <rPh sb="8" eb="9">
      <t>ゾウ</t>
    </rPh>
    <phoneticPr fontId="1"/>
  </si>
  <si>
    <t>移動（伴う）日中増４．５・グループ・２人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</si>
  <si>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移動（伴う）日中増５．０・グループ</t>
    <rPh sb="6" eb="7">
      <t>ヒ</t>
    </rPh>
    <rPh sb="7" eb="8">
      <t>チュウ</t>
    </rPh>
    <rPh sb="8" eb="9">
      <t>ゾウ</t>
    </rPh>
    <phoneticPr fontId="1"/>
  </si>
  <si>
    <t>移動（伴う）日中増５．０・グループ・２人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</si>
  <si>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移動（伴う）日中増５．５・グループ</t>
    <rPh sb="6" eb="7">
      <t>ヒ</t>
    </rPh>
    <rPh sb="7" eb="8">
      <t>チュウ</t>
    </rPh>
    <rPh sb="8" eb="9">
      <t>ゾウ</t>
    </rPh>
    <phoneticPr fontId="1"/>
  </si>
  <si>
    <t>移動（伴う）日中増５．５・グループ・２人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</si>
  <si>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移動（伴う）日中増６．０・グループ</t>
    <rPh sb="6" eb="7">
      <t>ヒ</t>
    </rPh>
    <rPh sb="7" eb="8">
      <t>チュウ</t>
    </rPh>
    <rPh sb="8" eb="9">
      <t>ゾウ</t>
    </rPh>
    <phoneticPr fontId="1"/>
  </si>
  <si>
    <t>移動（伴う）日中増６．０・グループ・２人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</si>
  <si>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移動（伴う）日中増６．５・グループ</t>
    <rPh sb="6" eb="7">
      <t>ヒ</t>
    </rPh>
    <rPh sb="7" eb="8">
      <t>チュウ</t>
    </rPh>
    <rPh sb="8" eb="9">
      <t>ゾウ</t>
    </rPh>
    <phoneticPr fontId="1"/>
  </si>
  <si>
    <t>移動（伴う）日中増６．５・グループ・２人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</si>
  <si>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移動（伴う）日中増７．０・グループ</t>
    <rPh sb="6" eb="7">
      <t>ヒ</t>
    </rPh>
    <rPh sb="7" eb="8">
      <t>チュウ</t>
    </rPh>
    <rPh sb="8" eb="9">
      <t>ゾウ</t>
    </rPh>
    <phoneticPr fontId="1"/>
  </si>
  <si>
    <t>移動（伴う）日中増７．０・グループ・２人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</si>
  <si>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移動（伴う）日中増７．５・グループ</t>
    <rPh sb="6" eb="7">
      <t>ヒ</t>
    </rPh>
    <rPh sb="7" eb="8">
      <t>チュウ</t>
    </rPh>
    <rPh sb="8" eb="9">
      <t>ゾウ</t>
    </rPh>
    <phoneticPr fontId="1"/>
  </si>
  <si>
    <t>移動（伴う）日中増７．５・グループ・２人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</si>
  <si>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移動（伴う）日中増８．０・グループ</t>
    <rPh sb="6" eb="7">
      <t>ヒ</t>
    </rPh>
    <rPh sb="7" eb="8">
      <t>チュウ</t>
    </rPh>
    <rPh sb="8" eb="9">
      <t>ゾウ</t>
    </rPh>
    <phoneticPr fontId="1"/>
  </si>
  <si>
    <t>移動（伴う）日中増８．０・グループ・２人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</si>
  <si>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移動（伴う）日中増８．５・グループ</t>
    <rPh sb="6" eb="7">
      <t>ヒ</t>
    </rPh>
    <rPh sb="7" eb="8">
      <t>チュウ</t>
    </rPh>
    <rPh sb="8" eb="9">
      <t>ゾウ</t>
    </rPh>
    <phoneticPr fontId="1"/>
  </si>
  <si>
    <t>移動（伴う）日中増８．５・グループ・２人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</si>
  <si>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移動（伴う）日中増９．０・グループ</t>
    <rPh sb="6" eb="7">
      <t>ヒ</t>
    </rPh>
    <rPh sb="7" eb="8">
      <t>チュウ</t>
    </rPh>
    <rPh sb="8" eb="9">
      <t>ゾウ</t>
    </rPh>
    <phoneticPr fontId="1"/>
  </si>
  <si>
    <t>移動（伴う）日中増９．０・グループ・２人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</si>
  <si>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移動（伴う）日中増９．５・グループ</t>
    <rPh sb="6" eb="7">
      <t>ヒ</t>
    </rPh>
    <rPh sb="7" eb="8">
      <t>チュウ</t>
    </rPh>
    <rPh sb="8" eb="9">
      <t>ゾウ</t>
    </rPh>
    <phoneticPr fontId="1"/>
  </si>
  <si>
    <t>移動（伴う）日中増９．５・グループ・２人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</si>
  <si>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移動（伴う）日中増１０．０・グループ</t>
    <rPh sb="6" eb="7">
      <t>ヒ</t>
    </rPh>
    <rPh sb="7" eb="8">
      <t>チュウ</t>
    </rPh>
    <rPh sb="8" eb="9">
      <t>ゾウ</t>
    </rPh>
    <phoneticPr fontId="1"/>
  </si>
  <si>
    <t>移動（伴う）日中増１０．０・グループ・２人</t>
    <rPh sb="6" eb="7">
      <t>ヒ</t>
    </rPh>
    <rPh sb="7" eb="8">
      <t>チュウ</t>
    </rPh>
    <rPh sb="8" eb="9">
      <t>ゾウ</t>
    </rPh>
    <rPh sb="20" eb="21">
      <t>ヒト</t>
    </rPh>
    <phoneticPr fontId="1"/>
  </si>
  <si>
    <t>移動（伴う）日中増１０．５・グループ</t>
    <rPh sb="6" eb="7">
      <t>ヒ</t>
    </rPh>
    <rPh sb="7" eb="8">
      <t>チュウ</t>
    </rPh>
    <rPh sb="8" eb="9">
      <t>ゾウ</t>
    </rPh>
    <phoneticPr fontId="1"/>
  </si>
  <si>
    <t>移動（伴う）日中増１０．５・グループ・２人</t>
    <rPh sb="6" eb="7">
      <t>ヒ</t>
    </rPh>
    <rPh sb="7" eb="8">
      <t>チュウ</t>
    </rPh>
    <rPh sb="8" eb="9">
      <t>ゾウ</t>
    </rPh>
    <rPh sb="20" eb="21">
      <t>ヒト</t>
    </rPh>
    <phoneticPr fontId="1"/>
  </si>
  <si>
    <t>移動（伴う）早朝増０．５・グループ</t>
    <rPh sb="8" eb="9">
      <t>ゾウ</t>
    </rPh>
    <phoneticPr fontId="1"/>
  </si>
  <si>
    <t>移動（伴う）早朝増０．５・グループ・２人</t>
    <rPh sb="8" eb="9">
      <t>ゾウ</t>
    </rPh>
    <rPh sb="19" eb="20">
      <t>ヒト</t>
    </rPh>
    <phoneticPr fontId="1"/>
  </si>
  <si>
    <t>移動（伴う）早朝増１．０・グループ</t>
    <rPh sb="8" eb="9">
      <t>ゾウ</t>
    </rPh>
    <phoneticPr fontId="1"/>
  </si>
  <si>
    <t>移動（伴う）早朝増１．０・グループ・２人</t>
    <rPh sb="8" eb="9">
      <t>ゾウ</t>
    </rPh>
    <rPh sb="19" eb="20">
      <t>ヒト</t>
    </rPh>
    <phoneticPr fontId="1"/>
  </si>
  <si>
    <t>移動（伴う）早朝増１．５・グループ</t>
    <rPh sb="8" eb="9">
      <t>ゾウ</t>
    </rPh>
    <phoneticPr fontId="1"/>
  </si>
  <si>
    <t>移動（伴う）早朝増１．５・グループ・２人</t>
    <rPh sb="8" eb="9">
      <t>ゾウ</t>
    </rPh>
    <rPh sb="19" eb="20">
      <t>ヒト</t>
    </rPh>
    <phoneticPr fontId="1"/>
  </si>
  <si>
    <t>移動（伴う）早朝増２．０・グループ</t>
    <rPh sb="8" eb="9">
      <t>ゾウ</t>
    </rPh>
    <phoneticPr fontId="1"/>
  </si>
  <si>
    <t>移動（伴う）早朝増２．０・グループ・２人</t>
    <rPh sb="8" eb="9">
      <t>ゾウ</t>
    </rPh>
    <rPh sb="19" eb="20">
      <t>ヒト</t>
    </rPh>
    <phoneticPr fontId="1"/>
  </si>
  <si>
    <t>移動（伴う）早朝増２．５・グループ</t>
    <rPh sb="8" eb="9">
      <t>ゾウ</t>
    </rPh>
    <phoneticPr fontId="1"/>
  </si>
  <si>
    <t>移動（伴う）早朝増２．５・グループ・２人</t>
    <rPh sb="8" eb="9">
      <t>ゾウ</t>
    </rPh>
    <rPh sb="19" eb="20">
      <t>ヒト</t>
    </rPh>
    <phoneticPr fontId="1"/>
  </si>
  <si>
    <t>移動（伴う）夜間増０．５・グループ</t>
    <rPh sb="8" eb="9">
      <t>ゾウ</t>
    </rPh>
    <phoneticPr fontId="1"/>
  </si>
  <si>
    <t>移動（伴う）夜間増０．５・グループ・２人</t>
    <rPh sb="8" eb="9">
      <t>ゾウ</t>
    </rPh>
    <rPh sb="19" eb="20">
      <t>ヒト</t>
    </rPh>
    <phoneticPr fontId="1"/>
  </si>
  <si>
    <t>移動（伴う）夜間増１．０・グループ</t>
    <rPh sb="8" eb="9">
      <t>ゾウ</t>
    </rPh>
    <phoneticPr fontId="1"/>
  </si>
  <si>
    <t>移動（伴う）夜間増１．０・グループ・２人</t>
    <rPh sb="8" eb="9">
      <t>ゾウ</t>
    </rPh>
    <rPh sb="19" eb="20">
      <t>ヒト</t>
    </rPh>
    <phoneticPr fontId="1"/>
  </si>
  <si>
    <t>移動（伴う）夜間増１．５・グループ</t>
    <rPh sb="8" eb="9">
      <t>ゾウ</t>
    </rPh>
    <phoneticPr fontId="1"/>
  </si>
  <si>
    <t>移動（伴う）夜間増１．５・グループ・２人</t>
    <rPh sb="8" eb="9">
      <t>ゾウ</t>
    </rPh>
    <rPh sb="19" eb="20">
      <t>ヒト</t>
    </rPh>
    <phoneticPr fontId="1"/>
  </si>
  <si>
    <t>移動（伴う）夜間増２．０・グループ</t>
    <rPh sb="8" eb="9">
      <t>ゾウ</t>
    </rPh>
    <phoneticPr fontId="1"/>
  </si>
  <si>
    <t>移動（伴う）夜間増２．０・グループ・２人</t>
    <rPh sb="8" eb="9">
      <t>ゾウ</t>
    </rPh>
    <rPh sb="19" eb="20">
      <t>ヒト</t>
    </rPh>
    <phoneticPr fontId="1"/>
  </si>
  <si>
    <t>移動（伴う）夜間増２．５・グループ</t>
    <rPh sb="8" eb="9">
      <t>ゾウ</t>
    </rPh>
    <phoneticPr fontId="1"/>
  </si>
  <si>
    <t>移動（伴う）夜間増２．５・グループ・２人</t>
    <rPh sb="8" eb="9">
      <t>ゾウ</t>
    </rPh>
    <rPh sb="19" eb="20">
      <t>ヒト</t>
    </rPh>
    <phoneticPr fontId="1"/>
  </si>
  <si>
    <t>移動（伴う）夜間増３．０・グループ</t>
    <rPh sb="8" eb="9">
      <t>ゾウ</t>
    </rPh>
    <phoneticPr fontId="1"/>
  </si>
  <si>
    <t>移動（伴う）夜間増３．０・グループ・２人</t>
    <rPh sb="8" eb="9">
      <t>ゾウ</t>
    </rPh>
    <rPh sb="19" eb="20">
      <t>ヒト</t>
    </rPh>
    <phoneticPr fontId="1"/>
  </si>
  <si>
    <t>移動（伴う）夜間増３．５・グループ</t>
    <rPh sb="8" eb="9">
      <t>ゾウ</t>
    </rPh>
    <phoneticPr fontId="1"/>
  </si>
  <si>
    <t>移動（伴う）夜間増３．５・グループ・２人</t>
    <rPh sb="8" eb="9">
      <t>ゾウ</t>
    </rPh>
    <rPh sb="19" eb="20">
      <t>ヒト</t>
    </rPh>
    <phoneticPr fontId="1"/>
  </si>
  <si>
    <t>移動（伴う）夜間増４．０・グループ</t>
    <rPh sb="8" eb="9">
      <t>ゾウ</t>
    </rPh>
    <phoneticPr fontId="1"/>
  </si>
  <si>
    <t>移動（伴う）夜間増４．０・グループ・２人</t>
    <rPh sb="8" eb="9">
      <t>ゾウ</t>
    </rPh>
    <rPh sb="19" eb="20">
      <t>ヒト</t>
    </rPh>
    <phoneticPr fontId="1"/>
  </si>
  <si>
    <t>移動（伴う）夜間増４．５・グループ</t>
    <rPh sb="8" eb="9">
      <t>ゾウ</t>
    </rPh>
    <phoneticPr fontId="1"/>
  </si>
  <si>
    <t>移動（伴う）夜間増４．５・グループ・２人</t>
    <rPh sb="8" eb="9">
      <t>ゾウ</t>
    </rPh>
    <rPh sb="19" eb="20">
      <t>ヒト</t>
    </rPh>
    <phoneticPr fontId="1"/>
  </si>
  <si>
    <t>移動（伴う）深夜増０．５・グループ</t>
    <rPh sb="8" eb="9">
      <t>ゾウ</t>
    </rPh>
    <phoneticPr fontId="1"/>
  </si>
  <si>
    <t>移動（伴う）深夜増０．５・グループ・２人</t>
    <rPh sb="8" eb="9">
      <t>ゾウ</t>
    </rPh>
    <rPh sb="19" eb="20">
      <t>ヒト</t>
    </rPh>
    <phoneticPr fontId="1"/>
  </si>
  <si>
    <t>移動（伴う）深夜増１．０・グループ</t>
    <rPh sb="8" eb="9">
      <t>ゾウ</t>
    </rPh>
    <phoneticPr fontId="1"/>
  </si>
  <si>
    <t>移動（伴う）深夜増１．０・グループ・２人</t>
    <rPh sb="8" eb="9">
      <t>ゾウ</t>
    </rPh>
    <rPh sb="19" eb="20">
      <t>ヒト</t>
    </rPh>
    <phoneticPr fontId="1"/>
  </si>
  <si>
    <t>移動（伴う）深夜増１．５・グループ</t>
    <rPh sb="8" eb="9">
      <t>ゾウ</t>
    </rPh>
    <phoneticPr fontId="1"/>
  </si>
  <si>
    <t>移動（伴う）深夜増１．５・グループ・２人</t>
    <rPh sb="8" eb="9">
      <t>ゾウ</t>
    </rPh>
    <rPh sb="19" eb="20">
      <t>ヒト</t>
    </rPh>
    <phoneticPr fontId="1"/>
  </si>
  <si>
    <t>移動（伴う）深夜増２．０・グループ</t>
    <rPh sb="8" eb="9">
      <t>ゾウ</t>
    </rPh>
    <phoneticPr fontId="1"/>
  </si>
  <si>
    <t>移動（伴う）深夜増２．０・グループ・２人</t>
    <rPh sb="8" eb="9">
      <t>ゾウ</t>
    </rPh>
    <rPh sb="19" eb="20">
      <t>ヒト</t>
    </rPh>
    <phoneticPr fontId="1"/>
  </si>
  <si>
    <t>移動（伴う）深夜増２．５・グループ</t>
    <rPh sb="8" eb="9">
      <t>ゾウ</t>
    </rPh>
    <phoneticPr fontId="1"/>
  </si>
  <si>
    <t>移動（伴う）深夜増２．５・グループ・２人</t>
    <rPh sb="8" eb="9">
      <t>ゾウ</t>
    </rPh>
    <rPh sb="19" eb="20">
      <t>ヒト</t>
    </rPh>
    <phoneticPr fontId="1"/>
  </si>
  <si>
    <t>移動（伴う）深夜増３．０・グループ</t>
    <rPh sb="8" eb="9">
      <t>ゾウ</t>
    </rPh>
    <phoneticPr fontId="1"/>
  </si>
  <si>
    <t>移動（伴う）深夜増３．０・グループ・２人</t>
    <rPh sb="8" eb="9">
      <t>ゾウ</t>
    </rPh>
    <rPh sb="19" eb="20">
      <t>ヒト</t>
    </rPh>
    <phoneticPr fontId="1"/>
  </si>
  <si>
    <t>移動（伴う）深夜増３．５・グループ</t>
    <rPh sb="8" eb="9">
      <t>ゾウ</t>
    </rPh>
    <phoneticPr fontId="1"/>
  </si>
  <si>
    <t>移動（伴う）深夜増３．５・グループ・２人</t>
    <rPh sb="8" eb="9">
      <t>ゾウ</t>
    </rPh>
    <rPh sb="19" eb="20">
      <t>ヒト</t>
    </rPh>
    <phoneticPr fontId="1"/>
  </si>
  <si>
    <t>移動（伴う）深夜増４．０・グループ</t>
    <rPh sb="8" eb="9">
      <t>ゾウ</t>
    </rPh>
    <phoneticPr fontId="1"/>
  </si>
  <si>
    <t>移動（伴う）深夜増４．０・グループ・２人</t>
    <rPh sb="8" eb="9">
      <t>ゾウ</t>
    </rPh>
    <rPh sb="19" eb="20">
      <t>ヒト</t>
    </rPh>
    <phoneticPr fontId="1"/>
  </si>
  <si>
    <t>移動（伴う）深夜増４．５・グループ</t>
    <rPh sb="8" eb="9">
      <t>ゾウ</t>
    </rPh>
    <phoneticPr fontId="1"/>
  </si>
  <si>
    <t>移動（伴う）深夜増４．５・グループ・２人</t>
    <rPh sb="8" eb="9">
      <t>ゾウ</t>
    </rPh>
    <rPh sb="19" eb="20">
      <t>ヒト</t>
    </rPh>
    <phoneticPr fontId="1"/>
  </si>
  <si>
    <t>移動（伴う）深夜増５．０・グループ</t>
    <rPh sb="8" eb="9">
      <t>ゾウ</t>
    </rPh>
    <phoneticPr fontId="1"/>
  </si>
  <si>
    <t>移動（伴う）深夜増５．０・グループ・２人</t>
    <rPh sb="8" eb="9">
      <t>ゾウ</t>
    </rPh>
    <rPh sb="19" eb="20">
      <t>ヒト</t>
    </rPh>
    <phoneticPr fontId="1"/>
  </si>
  <si>
    <t>移動（伴う）深夜増５．５・グループ</t>
    <rPh sb="8" eb="9">
      <t>ゾウ</t>
    </rPh>
    <phoneticPr fontId="1"/>
  </si>
  <si>
    <t>移動（伴う）深夜増５．５・グループ・２人</t>
    <rPh sb="8" eb="9">
      <t>ゾウ</t>
    </rPh>
    <rPh sb="19" eb="20">
      <t>ヒト</t>
    </rPh>
    <phoneticPr fontId="1"/>
  </si>
  <si>
    <t>移動（伴う）深夜増６．０・グループ</t>
    <rPh sb="8" eb="9">
      <t>ゾウ</t>
    </rPh>
    <phoneticPr fontId="1"/>
  </si>
  <si>
    <t>移動（伴う）深夜増６．０・グループ・２人</t>
    <rPh sb="8" eb="9">
      <t>ゾウ</t>
    </rPh>
    <rPh sb="19" eb="20">
      <t>ヒト</t>
    </rPh>
    <phoneticPr fontId="1"/>
  </si>
  <si>
    <t>移動（伴う）深夜増６．５・グループ</t>
    <rPh sb="8" eb="9">
      <t>ゾウ</t>
    </rPh>
    <phoneticPr fontId="1"/>
  </si>
  <si>
    <t>移動（伴う）深夜増６．５・グループ・２人</t>
    <rPh sb="8" eb="9">
      <t>ゾウ</t>
    </rPh>
    <rPh sb="19" eb="20">
      <t>ヒト</t>
    </rPh>
    <phoneticPr fontId="1"/>
  </si>
  <si>
    <t>移動（伴ず）日中０．５・グループ</t>
    <rPh sb="6" eb="7">
      <t>ヒ</t>
    </rPh>
    <rPh sb="7" eb="8">
      <t>チュウ</t>
    </rPh>
    <phoneticPr fontId="1"/>
  </si>
  <si>
    <t>移動（伴ず）日中１．０・グループ</t>
    <rPh sb="6" eb="7">
      <t>ヒ</t>
    </rPh>
    <rPh sb="7" eb="8">
      <t>チュウ</t>
    </rPh>
    <phoneticPr fontId="1"/>
  </si>
  <si>
    <t>移動（伴ず）日中１．５・グループ</t>
    <rPh sb="6" eb="7">
      <t>ヒ</t>
    </rPh>
    <rPh sb="7" eb="8">
      <t>チュウ</t>
    </rPh>
    <phoneticPr fontId="1"/>
  </si>
  <si>
    <t>移動（伴ず）日中２．０・グループ</t>
    <rPh sb="6" eb="7">
      <t>ヒ</t>
    </rPh>
    <rPh sb="7" eb="8">
      <t>チュウ</t>
    </rPh>
    <phoneticPr fontId="1"/>
  </si>
  <si>
    <t>移動（伴ず）日中２．５・グループ</t>
    <rPh sb="6" eb="7">
      <t>ヒ</t>
    </rPh>
    <rPh sb="7" eb="8">
      <t>チュウ</t>
    </rPh>
    <phoneticPr fontId="1"/>
  </si>
  <si>
    <t>移動（伴ず）日中３．０・グループ</t>
    <rPh sb="6" eb="7">
      <t>ヒ</t>
    </rPh>
    <rPh sb="7" eb="8">
      <t>チュウ</t>
    </rPh>
    <phoneticPr fontId="1"/>
  </si>
  <si>
    <t>移動（伴ず）日中３．５・グループ</t>
    <rPh sb="6" eb="7">
      <t>ヒ</t>
    </rPh>
    <rPh sb="7" eb="8">
      <t>チュウ</t>
    </rPh>
    <phoneticPr fontId="1"/>
  </si>
  <si>
    <t>移動（伴ず）日中４．０・グループ</t>
    <rPh sb="6" eb="7">
      <t>ヒ</t>
    </rPh>
    <rPh sb="7" eb="8">
      <t>チュウ</t>
    </rPh>
    <phoneticPr fontId="1"/>
  </si>
  <si>
    <t>移動（伴ず）日中４．５・グループ</t>
    <rPh sb="6" eb="7">
      <t>ヒ</t>
    </rPh>
    <rPh sb="7" eb="8">
      <t>チュウ</t>
    </rPh>
    <phoneticPr fontId="1"/>
  </si>
  <si>
    <t>移動（伴ず）日中５．０・グループ</t>
    <rPh sb="6" eb="7">
      <t>ヒ</t>
    </rPh>
    <rPh sb="7" eb="8">
      <t>チュウ</t>
    </rPh>
    <phoneticPr fontId="1"/>
  </si>
  <si>
    <t>移動（伴ず）日中５．５・グループ</t>
    <rPh sb="6" eb="7">
      <t>ヒ</t>
    </rPh>
    <rPh sb="7" eb="8">
      <t>チュウ</t>
    </rPh>
    <phoneticPr fontId="1"/>
  </si>
  <si>
    <t>移動（伴ず）日中６．０・グループ</t>
    <rPh sb="6" eb="7">
      <t>ヒ</t>
    </rPh>
    <rPh sb="7" eb="8">
      <t>チュウ</t>
    </rPh>
    <phoneticPr fontId="1"/>
  </si>
  <si>
    <t>移動（伴ず）日中６．５・グループ</t>
    <rPh sb="6" eb="7">
      <t>ヒ</t>
    </rPh>
    <rPh sb="7" eb="8">
      <t>チュウ</t>
    </rPh>
    <phoneticPr fontId="1"/>
  </si>
  <si>
    <t>移動（伴ず）日中７．０・グループ</t>
    <rPh sb="6" eb="7">
      <t>ヒ</t>
    </rPh>
    <rPh sb="7" eb="8">
      <t>チュウ</t>
    </rPh>
    <phoneticPr fontId="1"/>
  </si>
  <si>
    <t>移動（伴ず）日中７．５・グループ</t>
    <rPh sb="6" eb="7">
      <t>ヒ</t>
    </rPh>
    <rPh sb="7" eb="8">
      <t>チュウ</t>
    </rPh>
    <phoneticPr fontId="1"/>
  </si>
  <si>
    <t>移動（伴ず）日中８．０・グループ</t>
    <rPh sb="6" eb="7">
      <t>ヒ</t>
    </rPh>
    <rPh sb="7" eb="8">
      <t>チュウ</t>
    </rPh>
    <phoneticPr fontId="1"/>
  </si>
  <si>
    <t>移動（伴ず）日中８．５・グループ</t>
    <rPh sb="6" eb="7">
      <t>ヒ</t>
    </rPh>
    <rPh sb="7" eb="8">
      <t>チュウ</t>
    </rPh>
    <phoneticPr fontId="1"/>
  </si>
  <si>
    <t>移動（伴ず）日中９．０・グループ</t>
    <rPh sb="6" eb="7">
      <t>ヒ</t>
    </rPh>
    <rPh sb="7" eb="8">
      <t>チュウ</t>
    </rPh>
    <phoneticPr fontId="1"/>
  </si>
  <si>
    <t>移動（伴ず）日中９．５・グループ</t>
    <rPh sb="6" eb="7">
      <t>ヒ</t>
    </rPh>
    <rPh sb="7" eb="8">
      <t>チュウ</t>
    </rPh>
    <phoneticPr fontId="1"/>
  </si>
  <si>
    <t>移動（伴ず）日中１０．０・グループ</t>
    <rPh sb="6" eb="7">
      <t>ヒ</t>
    </rPh>
    <rPh sb="7" eb="8">
      <t>チュウ</t>
    </rPh>
    <phoneticPr fontId="1"/>
  </si>
  <si>
    <t>移動（伴ず）日中１０．５・グループ</t>
    <rPh sb="6" eb="7">
      <t>ヒ</t>
    </rPh>
    <rPh sb="7" eb="8">
      <t>チュウ</t>
    </rPh>
    <phoneticPr fontId="1"/>
  </si>
  <si>
    <t>移動（伴ず）日中１０．５・グループ・２人</t>
    <rPh sb="6" eb="7">
      <t>ヒ</t>
    </rPh>
    <rPh sb="7" eb="8">
      <t>チュウ</t>
    </rPh>
    <rPh sb="19" eb="20">
      <t>ヒト</t>
    </rPh>
    <phoneticPr fontId="1"/>
  </si>
  <si>
    <t>移動（伴ず）深夜０．５・グループ・２人</t>
    <rPh sb="18" eb="19">
      <t>ヒト</t>
    </rPh>
    <phoneticPr fontId="1"/>
  </si>
  <si>
    <t>移動（伴ず）深夜１．０・グループ・２人</t>
    <rPh sb="18" eb="19">
      <t>ヒト</t>
    </rPh>
    <phoneticPr fontId="1"/>
  </si>
  <si>
    <t>移動（伴ず）深夜１．５・グループ・２人</t>
    <rPh sb="18" eb="19">
      <t>ヒト</t>
    </rPh>
    <phoneticPr fontId="1"/>
  </si>
  <si>
    <t>移動（伴ず）深夜２．０・グループ・２人</t>
    <rPh sb="18" eb="19">
      <t>ヒト</t>
    </rPh>
    <phoneticPr fontId="1"/>
  </si>
  <si>
    <t>移動（伴ず）深夜２．５・グループ・２人</t>
    <rPh sb="18" eb="19">
      <t>ヒト</t>
    </rPh>
    <phoneticPr fontId="1"/>
  </si>
  <si>
    <t>移動（伴ず）深夜３．０・グループ・２人</t>
    <rPh sb="18" eb="19">
      <t>ヒト</t>
    </rPh>
    <phoneticPr fontId="1"/>
  </si>
  <si>
    <t>移動（伴ず）深夜３．５・グループ・２人</t>
    <rPh sb="18" eb="19">
      <t>ヒト</t>
    </rPh>
    <phoneticPr fontId="1"/>
  </si>
  <si>
    <t>移動（伴ず）深夜４．０・グループ・２人</t>
    <rPh sb="18" eb="19">
      <t>ヒト</t>
    </rPh>
    <phoneticPr fontId="1"/>
  </si>
  <si>
    <t>移動（伴ず）深夜４．５・グループ・２人</t>
    <rPh sb="18" eb="19">
      <t>ヒト</t>
    </rPh>
    <phoneticPr fontId="1"/>
  </si>
  <si>
    <t>移動（伴ず）深夜５．０・グループ・２人</t>
    <rPh sb="18" eb="19">
      <t>ヒト</t>
    </rPh>
    <phoneticPr fontId="1"/>
  </si>
  <si>
    <t>移動（伴ず）深夜５．５・グループ・２人</t>
    <rPh sb="18" eb="19">
      <t>ヒト</t>
    </rPh>
    <phoneticPr fontId="1"/>
  </si>
  <si>
    <t>移動（伴ず）深夜６．０・グループ・２人</t>
    <rPh sb="18" eb="19">
      <t>ヒト</t>
    </rPh>
    <phoneticPr fontId="1"/>
  </si>
  <si>
    <t>移動（伴ず）深夜６．５・グループ・２人</t>
    <rPh sb="18" eb="19">
      <t>ヒト</t>
    </rPh>
    <phoneticPr fontId="1"/>
  </si>
  <si>
    <t>移動（伴ず）深夜０．５・早朝０．５・グループ</t>
    <rPh sb="6" eb="8">
      <t>シンヤ</t>
    </rPh>
    <rPh sb="12" eb="14">
      <t>ソウチョウ</t>
    </rPh>
    <phoneticPr fontId="1"/>
  </si>
  <si>
    <t>移動（伴ず）深夜０．５・早朝０．５・グループ・２人</t>
    <rPh sb="6" eb="8">
      <t>シンヤ</t>
    </rPh>
    <rPh sb="12" eb="14">
      <t>ソウチョウ</t>
    </rPh>
    <rPh sb="24" eb="25">
      <t>ヒト</t>
    </rPh>
    <phoneticPr fontId="1"/>
  </si>
  <si>
    <t>移動（伴ず）深夜０．５・早朝１．０・グループ</t>
    <rPh sb="6" eb="8">
      <t>シンヤ</t>
    </rPh>
    <rPh sb="12" eb="14">
      <t>ソウチョウ</t>
    </rPh>
    <phoneticPr fontId="1"/>
  </si>
  <si>
    <t>移動（伴ず）深夜０．５・早朝１．０・グループ・２人</t>
    <rPh sb="6" eb="8">
      <t>シンヤ</t>
    </rPh>
    <rPh sb="12" eb="14">
      <t>ソウチョウ</t>
    </rPh>
    <rPh sb="24" eb="25">
      <t>ヒト</t>
    </rPh>
    <phoneticPr fontId="1"/>
  </si>
  <si>
    <t>移動（伴ず）深夜１．０・早朝０．５・グループ</t>
    <rPh sb="6" eb="8">
      <t>シンヤ</t>
    </rPh>
    <rPh sb="12" eb="14">
      <t>ソウチョウ</t>
    </rPh>
    <phoneticPr fontId="1"/>
  </si>
  <si>
    <t>移動（伴ず）早朝０．５・日中０．５・グループ</t>
  </si>
  <si>
    <t>移動（伴ず）早朝０．５・日中０．５・グループ・２人</t>
    <rPh sb="24" eb="25">
      <t>ヒト</t>
    </rPh>
    <phoneticPr fontId="1"/>
  </si>
  <si>
    <t>移動（伴ず）早朝０．５・日中１．０・グループ</t>
  </si>
  <si>
    <t>移動（伴ず）早朝０．５・日中１．０・グループ・２人</t>
    <rPh sb="24" eb="25">
      <t>ヒト</t>
    </rPh>
    <phoneticPr fontId="1"/>
  </si>
  <si>
    <t>移動（伴ず）早朝１．０・日中０．５・グループ・２人</t>
    <rPh sb="24" eb="25">
      <t>ヒト</t>
    </rPh>
    <phoneticPr fontId="1"/>
  </si>
  <si>
    <t>移動（伴ず）日中０．５・夜間０．５・グループ</t>
  </si>
  <si>
    <t>移動（伴ず）日中０．５・夜間０．５・グループ・２人</t>
    <rPh sb="24" eb="25">
      <t>ヒト</t>
    </rPh>
    <phoneticPr fontId="1"/>
  </si>
  <si>
    <t>移動（伴ず）日中０．５・夜間１．０・グループ</t>
  </si>
  <si>
    <t>移動（伴ず）日中０．５・夜間１．０・グループ・２人</t>
    <rPh sb="24" eb="25">
      <t>ヒト</t>
    </rPh>
    <phoneticPr fontId="1"/>
  </si>
  <si>
    <t>移動（伴ず）日中１．０・夜間０．５・グループ・２人</t>
    <rPh sb="24" eb="25">
      <t>ヒト</t>
    </rPh>
    <phoneticPr fontId="1"/>
  </si>
  <si>
    <t>移動（伴ず）夜間０．５深夜０．５・グループ</t>
  </si>
  <si>
    <t>移動（伴う）深夜１．０・早朝１．０・日中１．０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</si>
  <si>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移動（伴う）深夜１．０・早朝１．０・日中１．０・２人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</si>
  <si>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移動（伴う）深夜１．５・早朝１．０・日中０．５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</si>
  <si>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移動（伴う）深夜１．５・早朝１．０・日中０．５・２人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</si>
  <si>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移動（伴う）深夜０．５・早朝０．５・日中０．５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</si>
  <si>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移動（伴う）深夜０．５・早朝０．５・日中０．５・２人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</si>
  <si>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移動（伴う）深夜０．５・早朝０．５・日中１．０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</si>
  <si>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移動（伴う）深夜０．５・早朝０．５・日中１．０・２人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</si>
  <si>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移動（伴う）深夜０．５・早朝０．５・日中１．５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</si>
  <si>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移動（伴う）深夜０．５・早朝０．５・日中１．５・２人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</si>
  <si>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移動（伴う）深夜０．５・早朝０．５・日中２．０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</si>
  <si>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移動（伴う）深夜０．５・早朝０．５・日中２．０・２人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</si>
  <si>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移動（伴う）深夜１．０・早朝０．５・日中０．５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</si>
  <si>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移動（伴う）深夜１．０・早朝０．５・日中０．５・２人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</si>
  <si>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移動（伴う）深夜１．０・早朝０．５・日中１．０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</si>
  <si>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移動（伴う）深夜１．０・早朝０．５・日中１．０・２人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</si>
  <si>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移動（伴う）深夜１．０・早朝０．５・日中１．５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</si>
  <si>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移動（伴う）深夜１．０・早朝０．５・日中１．５・２人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</si>
  <si>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移動（伴う）深夜１．５・早朝０．５・日中０．５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</si>
  <si>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移動（伴う）深夜１．５・早朝０．５・日中０．５・２人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</si>
  <si>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移動（伴う）深夜１．５・早朝０．５・日中１．０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</si>
  <si>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移動（伴う）深夜１．５・早朝０．５・日中１．０・２人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</si>
  <si>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移動（伴う）深夜２．０・早朝０．５・日中０．５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</si>
  <si>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移動（伴う）深夜２．０・早朝０．５・日中０．５・２人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</si>
  <si>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移動（伴う）深夜０．５・日中０．５</t>
    <rPh sb="6" eb="8">
      <t>シンヤ</t>
    </rPh>
    <phoneticPr fontId="1"/>
  </si>
  <si>
    <t>移動（伴う）深夜０．５・日中０．５・２人</t>
    <rPh sb="6" eb="8">
      <t>シンヤ</t>
    </rPh>
    <rPh sb="19" eb="20">
      <t>ヒト</t>
    </rPh>
    <phoneticPr fontId="1"/>
  </si>
  <si>
    <t>移動（伴う）深夜０．５・日中１．０</t>
    <rPh sb="6" eb="8">
      <t>シンヤ</t>
    </rPh>
    <phoneticPr fontId="1"/>
  </si>
  <si>
    <t>移動（伴う）深夜０．５・日中１．０・２人</t>
    <rPh sb="6" eb="8">
      <t>シンヤ</t>
    </rPh>
    <rPh sb="19" eb="20">
      <t>ヒト</t>
    </rPh>
    <phoneticPr fontId="1"/>
  </si>
  <si>
    <t>移動（伴う）深夜０．５・日中１．５</t>
    <rPh sb="6" eb="8">
      <t>シンヤ</t>
    </rPh>
    <phoneticPr fontId="1"/>
  </si>
  <si>
    <t>移動（伴う）深夜０．５・日中１．５・２人</t>
    <rPh sb="6" eb="8">
      <t>シンヤ</t>
    </rPh>
    <rPh sb="19" eb="20">
      <t>ヒト</t>
    </rPh>
    <phoneticPr fontId="1"/>
  </si>
  <si>
    <t>移動（伴う）深夜０．５・日中２．０</t>
    <rPh sb="6" eb="8">
      <t>シンヤ</t>
    </rPh>
    <phoneticPr fontId="1"/>
  </si>
  <si>
    <t>移動（伴う）深夜０．５・日中２．０・２人</t>
    <rPh sb="6" eb="8">
      <t>シンヤ</t>
    </rPh>
    <rPh sb="19" eb="20">
      <t>ヒト</t>
    </rPh>
    <phoneticPr fontId="1"/>
  </si>
  <si>
    <t>移動（伴う）深夜０．５・日中２．５</t>
    <rPh sb="6" eb="8">
      <t>シンヤ</t>
    </rPh>
    <phoneticPr fontId="1"/>
  </si>
  <si>
    <t>移動（伴う）深夜０．５・日中２．５・２人</t>
    <rPh sb="6" eb="8">
      <t>シンヤ</t>
    </rPh>
    <rPh sb="19" eb="20">
      <t>ヒト</t>
    </rPh>
    <phoneticPr fontId="1"/>
  </si>
  <si>
    <t>移動（伴う）深夜１．０・日中０．５</t>
    <rPh sb="6" eb="8">
      <t>シンヤ</t>
    </rPh>
    <phoneticPr fontId="1"/>
  </si>
  <si>
    <t>移動（伴う）深夜１．０・日中０．５・２人</t>
    <rPh sb="6" eb="8">
      <t>シンヤ</t>
    </rPh>
    <rPh sb="19" eb="20">
      <t>ヒト</t>
    </rPh>
    <phoneticPr fontId="1"/>
  </si>
  <si>
    <t>移動（伴う）深夜１．０・日中１．０</t>
    <rPh sb="6" eb="8">
      <t>シンヤ</t>
    </rPh>
    <phoneticPr fontId="1"/>
  </si>
  <si>
    <t>移動（伴う）深夜１．０・日中１．０・２人</t>
    <rPh sb="6" eb="8">
      <t>シンヤ</t>
    </rPh>
    <rPh sb="19" eb="20">
      <t>ヒト</t>
    </rPh>
    <phoneticPr fontId="1"/>
  </si>
  <si>
    <t>移動（伴う）深夜１．０・日中１．５</t>
    <rPh sb="6" eb="8">
      <t>シンヤ</t>
    </rPh>
    <phoneticPr fontId="1"/>
  </si>
  <si>
    <t>移動（伴う）深夜１．０・日中１．５・２人</t>
    <rPh sb="6" eb="8">
      <t>シンヤ</t>
    </rPh>
    <rPh sb="19" eb="20">
      <t>ヒト</t>
    </rPh>
    <phoneticPr fontId="1"/>
  </si>
  <si>
    <t>移動（伴う）深夜１．０・日中２．０</t>
    <rPh sb="6" eb="8">
      <t>シンヤ</t>
    </rPh>
    <phoneticPr fontId="1"/>
  </si>
  <si>
    <t>移動（伴う）深夜１．０・日中２．０・２人</t>
    <rPh sb="6" eb="8">
      <t>シンヤ</t>
    </rPh>
    <rPh sb="19" eb="20">
      <t>ヒト</t>
    </rPh>
    <phoneticPr fontId="1"/>
  </si>
  <si>
    <t>移動（伴う）深夜１．５・日中０．５</t>
    <rPh sb="6" eb="8">
      <t>シンヤ</t>
    </rPh>
    <phoneticPr fontId="1"/>
  </si>
  <si>
    <t>移動（伴う）深夜１．５・日中０．５・２人</t>
    <rPh sb="6" eb="8">
      <t>シンヤ</t>
    </rPh>
    <rPh sb="19" eb="20">
      <t>ヒト</t>
    </rPh>
    <phoneticPr fontId="1"/>
  </si>
  <si>
    <t>移動（伴う）深夜１．５・日中１．０</t>
    <rPh sb="6" eb="8">
      <t>シンヤ</t>
    </rPh>
    <phoneticPr fontId="1"/>
  </si>
  <si>
    <t>移動（伴う）深夜１．５・日中１．０・２人</t>
    <rPh sb="6" eb="8">
      <t>シンヤ</t>
    </rPh>
    <rPh sb="19" eb="20">
      <t>ヒト</t>
    </rPh>
    <phoneticPr fontId="1"/>
  </si>
  <si>
    <t>移動（伴う）深夜１．５・日中１．５</t>
    <rPh sb="6" eb="8">
      <t>シンヤ</t>
    </rPh>
    <phoneticPr fontId="1"/>
  </si>
  <si>
    <t>移動（伴う）深夜１．５・日中１．５・２人</t>
    <rPh sb="6" eb="8">
      <t>シンヤ</t>
    </rPh>
    <rPh sb="19" eb="20">
      <t>ヒト</t>
    </rPh>
    <phoneticPr fontId="1"/>
  </si>
  <si>
    <t>移動（伴う）深夜２．０・日中０．５</t>
    <rPh sb="6" eb="8">
      <t>シンヤ</t>
    </rPh>
    <phoneticPr fontId="1"/>
  </si>
  <si>
    <t>移動（伴う）深夜２．０・日中０．５・２人</t>
    <rPh sb="6" eb="8">
      <t>シンヤ</t>
    </rPh>
    <rPh sb="19" eb="20">
      <t>ヒト</t>
    </rPh>
    <phoneticPr fontId="1"/>
  </si>
  <si>
    <t>移動（伴う）深夜２．０・日中１．０</t>
    <rPh sb="6" eb="8">
      <t>シンヤ</t>
    </rPh>
    <phoneticPr fontId="1"/>
  </si>
  <si>
    <t>移動（伴う）深夜２．０・日中１．０・２人</t>
    <rPh sb="6" eb="8">
      <t>シンヤ</t>
    </rPh>
    <rPh sb="19" eb="20">
      <t>ヒト</t>
    </rPh>
    <phoneticPr fontId="1"/>
  </si>
  <si>
    <t>移動（伴う）深夜２．５・日中０．５</t>
    <rPh sb="6" eb="8">
      <t>シンヤ</t>
    </rPh>
    <phoneticPr fontId="1"/>
  </si>
  <si>
    <t>移動（伴う）深夜２．５・日中０．５・２人</t>
    <rPh sb="6" eb="8">
      <t>シンヤ</t>
    </rPh>
    <rPh sb="19" eb="20">
      <t>ヒト</t>
    </rPh>
    <phoneticPr fontId="1"/>
  </si>
  <si>
    <t>移動（伴う）日中０．５・夜間２．０・深夜０．５・２人</t>
    <rPh sb="25" eb="26">
      <t>ヒト</t>
    </rPh>
    <phoneticPr fontId="1"/>
  </si>
  <si>
    <t>移動（伴う）日中０．５・夜間１．５・深夜０．５・２人</t>
    <rPh sb="25" eb="26">
      <t>ヒト</t>
    </rPh>
    <phoneticPr fontId="1"/>
  </si>
  <si>
    <t>移動（伴う）日中０．５・夜間１．５・深夜１．０・２人</t>
    <rPh sb="25" eb="26">
      <t>ヒト</t>
    </rPh>
    <phoneticPr fontId="1"/>
  </si>
  <si>
    <t>移動（伴う）日中１．０・夜間１．５・深夜０．５・２人</t>
    <rPh sb="25" eb="26">
      <t>ヒト</t>
    </rPh>
    <phoneticPr fontId="1"/>
  </si>
  <si>
    <t>移動（伴う）日中０．５・夜間１．０・深夜０．５・２人</t>
    <rPh sb="25" eb="26">
      <t>ヒト</t>
    </rPh>
    <phoneticPr fontId="1"/>
  </si>
  <si>
    <t>移動（伴う）日中０．５・夜間１．０・深夜１．０・２人</t>
    <rPh sb="25" eb="26">
      <t>ヒト</t>
    </rPh>
    <phoneticPr fontId="1"/>
  </si>
  <si>
    <t>移動（伴う）日中０．５・夜間１．０・深夜１．５・２人</t>
    <rPh sb="25" eb="26">
      <t>ヒト</t>
    </rPh>
    <phoneticPr fontId="1"/>
  </si>
  <si>
    <t>(1)夜間増分
 ３０分未満</t>
    <rPh sb="11" eb="12">
      <t>フン</t>
    </rPh>
    <rPh sb="12" eb="14">
      <t>ミマン</t>
    </rPh>
    <phoneticPr fontId="1"/>
  </si>
  <si>
    <t>(1)深夜増分
 ３０分未満</t>
    <rPh sb="11" eb="12">
      <t>フン</t>
    </rPh>
    <rPh sb="12" eb="14">
      <t>ミマン</t>
    </rPh>
    <phoneticPr fontId="1"/>
  </si>
  <si>
    <t>A</t>
    <phoneticPr fontId="1"/>
  </si>
  <si>
    <t>B</t>
    <phoneticPr fontId="1"/>
  </si>
  <si>
    <t>(2)早朝増分
 ３０分以上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1"/>
  </si>
  <si>
    <t>(3)早朝増分
 １時間以上
 １時間３０分未満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</si>
  <si>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(4)早朝増分
 １時間３０分以上
 ２時間未満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</si>
  <si>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(5)早朝増分
 ２時間以上
 ２時間３０分未満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</si>
  <si>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(2)夜間増分
 ３０分以上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1"/>
  </si>
  <si>
    <t>(3)夜間増分
 １時間以上
 １時間３０分未満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</si>
  <si>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(4)夜間増分
 １時間３０分以上
 ２時間未満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</si>
  <si>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(5)夜間増分
 ２時間以上
 ２時間３０分未満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</si>
  <si>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(6)夜間増分
 ２時間３０分以上
 ３時間未満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</si>
  <si>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(7)夜間増分
 ３時間以上
 ３時間３０分未満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</si>
  <si>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(8)夜間増分
 ３時間３０分以上
 ４時間未満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</si>
  <si>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(9)夜間増分
 ４時間以上
 ４時間３０分未満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</si>
  <si>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(2)深夜増分
 ３０分以上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1"/>
  </si>
  <si>
    <t>(3)深夜増分
 １時間以上
 １時間３０分未満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</si>
  <si>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(4)深夜増分
 １時間３０分以上
 ２時間未満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</si>
  <si>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(5)深夜増分
 ２時間以上
 ２時間３０分未満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</si>
  <si>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(6)深夜増分
 ２時間３０分以上
 ３時間未満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</si>
  <si>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(7)深夜増分
 ３時間以上
 ３時間３０分未満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</si>
  <si>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(8)深夜増分
 ３時間３０分以上
 ４時間未満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</si>
  <si>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(一)夜間
 １時間３０分以上　　　　２時間未満</t>
    <rPh sb="1" eb="2">
      <t>イチ</t>
    </rPh>
    <rPh sb="3" eb="5">
      <t>ヤカン</t>
    </rPh>
    <rPh sb="8" eb="10">
      <t>ジカン</t>
    </rPh>
    <rPh sb="12" eb="13">
      <t>フン</t>
    </rPh>
    <rPh sb="13" eb="15">
      <t>イジョウ</t>
    </rPh>
    <rPh sb="20" eb="22">
      <t>ジカン</t>
    </rPh>
    <rPh sb="22" eb="24">
      <t>ミマン</t>
    </rPh>
    <phoneticPr fontId="1"/>
  </si>
  <si>
    <t>(一)深夜
 ３０分未満</t>
    <rPh sb="1" eb="2">
      <t>イチ</t>
    </rPh>
    <rPh sb="3" eb="5">
      <t>シンヤ</t>
    </rPh>
    <rPh sb="9" eb="10">
      <t>フン</t>
    </rPh>
    <rPh sb="10" eb="12">
      <t>ミマン</t>
    </rPh>
    <phoneticPr fontId="1"/>
  </si>
  <si>
    <t>(一)夜間
 １時間以上１時間　　　　３０分未満</t>
    <rPh sb="1" eb="2">
      <t>イチ</t>
    </rPh>
    <rPh sb="3" eb="5">
      <t>ヤカン</t>
    </rPh>
    <rPh sb="8" eb="10">
      <t>ジカン</t>
    </rPh>
    <rPh sb="10" eb="12">
      <t>イジョウ</t>
    </rPh>
    <rPh sb="13" eb="15">
      <t>ジカン</t>
    </rPh>
    <rPh sb="21" eb="22">
      <t>フン</t>
    </rPh>
    <rPh sb="22" eb="24">
      <t>ミマン</t>
    </rPh>
    <phoneticPr fontId="1"/>
  </si>
  <si>
    <t>(ニ)深夜
 ３０分以上１時間　　未満</t>
    <rPh sb="3" eb="5">
      <t>シンヤ</t>
    </rPh>
    <rPh sb="9" eb="10">
      <t>フン</t>
    </rPh>
    <rPh sb="10" eb="12">
      <t>イジョウ</t>
    </rPh>
    <rPh sb="13" eb="15">
      <t>ジカン</t>
    </rPh>
    <rPh sb="17" eb="19">
      <t>ミマン</t>
    </rPh>
    <phoneticPr fontId="1"/>
  </si>
  <si>
    <t>(３)日中
 ３０分以上１時間　　未満</t>
    <rPh sb="3" eb="4">
      <t>ヒ</t>
    </rPh>
    <rPh sb="4" eb="5">
      <t>チュウ</t>
    </rPh>
    <rPh sb="9" eb="10">
      <t>フン</t>
    </rPh>
    <rPh sb="10" eb="12">
      <t>イジョウ</t>
    </rPh>
    <rPh sb="13" eb="15">
      <t>ジカン</t>
    </rPh>
    <rPh sb="17" eb="19">
      <t>ミマン</t>
    </rPh>
    <phoneticPr fontId="1"/>
  </si>
  <si>
    <t>(４)日中
 ３０分未満</t>
    <rPh sb="3" eb="4">
      <t>ヒ</t>
    </rPh>
    <rPh sb="4" eb="5">
      <t>チュウ</t>
    </rPh>
    <rPh sb="9" eb="10">
      <t>フン</t>
    </rPh>
    <rPh sb="10" eb="12">
      <t>ミマン</t>
    </rPh>
    <phoneticPr fontId="1"/>
  </si>
  <si>
    <t>(一)夜間
 ３０分以上１時間　　　　未満</t>
    <rPh sb="1" eb="2">
      <t>イチ</t>
    </rPh>
    <rPh sb="3" eb="5">
      <t>ヤカン</t>
    </rPh>
    <rPh sb="9" eb="10">
      <t>フン</t>
    </rPh>
    <rPh sb="10" eb="12">
      <t>イジョウ</t>
    </rPh>
    <rPh sb="13" eb="15">
      <t>ジカン</t>
    </rPh>
    <rPh sb="19" eb="21">
      <t>ミマン</t>
    </rPh>
    <phoneticPr fontId="1"/>
  </si>
  <si>
    <t>(ニ)夜間
 １時間以上１時間　　　　３０分未満</t>
    <rPh sb="3" eb="5">
      <t>ヤカン</t>
    </rPh>
    <rPh sb="8" eb="10">
      <t>ジカン</t>
    </rPh>
    <rPh sb="10" eb="12">
      <t>イジョウ</t>
    </rPh>
    <rPh sb="13" eb="15">
      <t>ジカン</t>
    </rPh>
    <rPh sb="21" eb="22">
      <t>フン</t>
    </rPh>
    <rPh sb="22" eb="24">
      <t>ミマン</t>
    </rPh>
    <phoneticPr fontId="1"/>
  </si>
  <si>
    <t>(三)深夜
 １時間以上１時間　　３０分未満</t>
    <rPh sb="1" eb="2">
      <t>サン</t>
    </rPh>
    <rPh sb="3" eb="5">
      <t>シンヤ</t>
    </rPh>
    <rPh sb="8" eb="10">
      <t>ジカン</t>
    </rPh>
    <rPh sb="10" eb="12">
      <t>イジョウ</t>
    </rPh>
    <rPh sb="13" eb="15">
      <t>ジカン</t>
    </rPh>
    <rPh sb="19" eb="20">
      <t>フン</t>
    </rPh>
    <rPh sb="20" eb="22">
      <t>ミマン</t>
    </rPh>
    <phoneticPr fontId="1"/>
  </si>
  <si>
    <t>(５)日中
 ３０分以上１時間　　未満</t>
    <rPh sb="3" eb="4">
      <t>ヒ</t>
    </rPh>
    <rPh sb="4" eb="5">
      <t>チュウ</t>
    </rPh>
    <rPh sb="9" eb="10">
      <t>フン</t>
    </rPh>
    <rPh sb="10" eb="12">
      <t>イジョウ</t>
    </rPh>
    <rPh sb="13" eb="15">
      <t>ジカン</t>
    </rPh>
    <rPh sb="17" eb="19">
      <t>ミマン</t>
    </rPh>
    <phoneticPr fontId="1"/>
  </si>
  <si>
    <t>(６)日中
 １時間以上１時間　　　３０分未満</t>
    <rPh sb="3" eb="4">
      <t>ヒ</t>
    </rPh>
    <rPh sb="4" eb="5">
      <t>チュウ</t>
    </rPh>
    <rPh sb="8" eb="10">
      <t>ジカン</t>
    </rPh>
    <rPh sb="10" eb="12">
      <t>イジョウ</t>
    </rPh>
    <rPh sb="13" eb="15">
      <t>ジカン</t>
    </rPh>
    <rPh sb="20" eb="21">
      <t>フン</t>
    </rPh>
    <rPh sb="21" eb="23">
      <t>ミマン</t>
    </rPh>
    <phoneticPr fontId="1"/>
  </si>
  <si>
    <t>(７)日中
 ３０分未満</t>
    <rPh sb="3" eb="4">
      <t>ヒ</t>
    </rPh>
    <rPh sb="4" eb="5">
      <t>チュウ</t>
    </rPh>
    <rPh sb="9" eb="10">
      <t>フン</t>
    </rPh>
    <rPh sb="10" eb="12">
      <t>ミマン</t>
    </rPh>
    <phoneticPr fontId="1"/>
  </si>
  <si>
    <t>(一)夜間
 ３０分未満</t>
    <rPh sb="1" eb="2">
      <t>イチ</t>
    </rPh>
    <rPh sb="3" eb="5">
      <t>ヤカン</t>
    </rPh>
    <rPh sb="9" eb="10">
      <t>フン</t>
    </rPh>
    <rPh sb="10" eb="12">
      <t>ミマン</t>
    </rPh>
    <phoneticPr fontId="1"/>
  </si>
  <si>
    <t>(四)深夜
 １時間３０分以上　　　２時間未満</t>
    <rPh sb="1" eb="2">
      <t>ヨン</t>
    </rPh>
    <rPh sb="3" eb="5">
      <t>シンヤ</t>
    </rPh>
    <rPh sb="8" eb="10">
      <t>ジカン</t>
    </rPh>
    <rPh sb="12" eb="13">
      <t>フン</t>
    </rPh>
    <rPh sb="13" eb="15">
      <t>イジョウ</t>
    </rPh>
    <rPh sb="19" eb="21">
      <t>ジカン</t>
    </rPh>
    <rPh sb="21" eb="23">
      <t>ミマン</t>
    </rPh>
    <phoneticPr fontId="1"/>
  </si>
  <si>
    <t>(8)日中
 ３０分以上１時間　　未満</t>
    <rPh sb="3" eb="4">
      <t>ヒ</t>
    </rPh>
    <rPh sb="4" eb="5">
      <t>チュウ</t>
    </rPh>
    <rPh sb="9" eb="10">
      <t>フン</t>
    </rPh>
    <rPh sb="10" eb="12">
      <t>イジョウ</t>
    </rPh>
    <rPh sb="13" eb="15">
      <t>ジカン</t>
    </rPh>
    <rPh sb="17" eb="19">
      <t>ミマンミマン</t>
    </rPh>
    <phoneticPr fontId="1"/>
  </si>
  <si>
    <t>(９)日中
 １時間以上１時間　　　３０分未満</t>
    <rPh sb="3" eb="4">
      <t>ヒ</t>
    </rPh>
    <rPh sb="4" eb="5">
      <t>チュウ</t>
    </rPh>
    <rPh sb="8" eb="10">
      <t>ジカン</t>
    </rPh>
    <rPh sb="10" eb="12">
      <t>イジョウ</t>
    </rPh>
    <rPh sb="13" eb="15">
      <t>ジカン</t>
    </rPh>
    <rPh sb="20" eb="21">
      <t>フン</t>
    </rPh>
    <rPh sb="21" eb="23">
      <t>ミマン</t>
    </rPh>
    <phoneticPr fontId="1"/>
  </si>
  <si>
    <t>(１０)日中
 １時間３０分以上　　　２時間未満</t>
    <rPh sb="4" eb="5">
      <t>ヒ</t>
    </rPh>
    <rPh sb="5" eb="6">
      <t>チュウ</t>
    </rPh>
    <rPh sb="9" eb="11">
      <t>ジカン</t>
    </rPh>
    <rPh sb="13" eb="14">
      <t>フン</t>
    </rPh>
    <rPh sb="14" eb="16">
      <t>イジョウ</t>
    </rPh>
    <rPh sb="20" eb="22">
      <t>ジカン</t>
    </rPh>
    <rPh sb="22" eb="24">
      <t>ミマン</t>
    </rPh>
    <phoneticPr fontId="1"/>
  </si>
  <si>
    <t>加算</t>
    <rPh sb="0" eb="2">
      <t>カサン</t>
    </rPh>
    <phoneticPr fontId="1"/>
  </si>
  <si>
    <t>１日目</t>
    <rPh sb="1" eb="2">
      <t>ヒ</t>
    </rPh>
    <rPh sb="2" eb="3">
      <t>メ</t>
    </rPh>
    <phoneticPr fontId="1"/>
  </si>
  <si>
    <t>２日目</t>
    <rPh sb="1" eb="2">
      <t>ヒ</t>
    </rPh>
    <rPh sb="2" eb="3">
      <t>メ</t>
    </rPh>
    <phoneticPr fontId="1"/>
  </si>
  <si>
    <t>夜間の
　　場合</t>
    <rPh sb="0" eb="2">
      <t>ヤカン</t>
    </rPh>
    <rPh sb="6" eb="8">
      <t>バアイ</t>
    </rPh>
    <phoneticPr fontId="1"/>
  </si>
  <si>
    <t>早朝の
　　場合</t>
    <rPh sb="0" eb="2">
      <t>ソウチョウ</t>
    </rPh>
    <rPh sb="6" eb="8">
      <t>バアイ</t>
    </rPh>
    <phoneticPr fontId="1"/>
  </si>
  <si>
    <t>深夜の
　　場合</t>
    <rPh sb="0" eb="2">
      <t>シンヤ</t>
    </rPh>
    <rPh sb="6" eb="8">
      <t>バアイ</t>
    </rPh>
    <phoneticPr fontId="1"/>
  </si>
  <si>
    <t>(1)夜間 ３０分未満</t>
    <rPh sb="8" eb="9">
      <t>フン</t>
    </rPh>
    <rPh sb="9" eb="11">
      <t>ミマン</t>
    </rPh>
    <phoneticPr fontId="1"/>
  </si>
  <si>
    <t>(一)早朝
 １時間３０分以上
 ２時間未満</t>
    <rPh sb="1" eb="2">
      <t>イチ</t>
    </rPh>
    <rPh sb="3" eb="5">
      <t>ソウチョウ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</si>
  <si>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(5)夜間･深夜
 ２時間以上
 ２時間３０分未満</t>
    <rPh sb="6" eb="8">
      <t>シンヤ</t>
    </rPh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</si>
  <si>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(10)日中増分
 ４時間３０分以上
 ５時間未満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</si>
  <si>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(11)日中増分
 ５時間以上
 ５時間３０分未満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</si>
  <si>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(12)日中増分
 ５時間３０分以上
 ６時間未満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</si>
  <si>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(13)日中増分
 ６時間以上
 ６時間３０分未満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</si>
  <si>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(14)日中増分
 ６時間３０分以上
 ７時間未満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</si>
  <si>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(15)日中増分
 ７時間以上
 ７時間３０分未満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</si>
  <si>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(16)日中増分
 ７時間３０分以上
 ８時間未満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</si>
  <si>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(17)日中増分
 ８時間以上
 ８時間３０分未満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</si>
  <si>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(9)深夜増分
 ４時間以上
 ４時間３０分未満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</si>
  <si>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(10)深夜増分
 ４時間３０分以上
 ５時間未満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</si>
  <si>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(11)深夜増分
 ５時間以上
 ５時間３０分未満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</si>
  <si>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(12)深夜増分
 ５時間３０分以上
 ６時間未満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</si>
  <si>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(13)深夜増分
 ６時間以上
 ６時間３０分未満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</si>
  <si>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(1)日中
 ３０分未満</t>
    <rPh sb="9" eb="10">
      <t>フン</t>
    </rPh>
    <rPh sb="10" eb="12">
      <t>ミマン</t>
    </rPh>
    <phoneticPr fontId="1"/>
  </si>
  <si>
    <t>1回につき</t>
    <rPh sb="1" eb="2">
      <t>カイ</t>
    </rPh>
    <phoneticPr fontId="1"/>
  </si>
  <si>
    <t>(18)日中増分
 ８時間３０分以上
 ９時間未満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</si>
  <si>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(19)日中増分
 ９時間以上
 ９時間３０分未満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</si>
  <si>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(20)日中増分
 ９時間３０分以上
 １０時間未満</t>
    <rPh sb="11" eb="13">
      <t>ジカン</t>
    </rPh>
    <rPh sb="15" eb="16">
      <t>フン</t>
    </rPh>
    <rPh sb="16" eb="18">
      <t>イジョウ</t>
    </rPh>
    <rPh sb="22" eb="24">
      <t>ジカン</t>
    </rPh>
    <rPh sb="24" eb="26">
      <t>ミマン</t>
    </rPh>
    <phoneticPr fontId="1"/>
  </si>
  <si>
    <t>(21)日中増分
 １０時間以上
 １０時間３０分未満</t>
    <rPh sb="12" eb="14">
      <t>ジカン</t>
    </rPh>
    <rPh sb="14" eb="16">
      <t>イジョウ</t>
    </rPh>
    <rPh sb="20" eb="22">
      <t>ジカン</t>
    </rPh>
    <rPh sb="24" eb="25">
      <t>フン</t>
    </rPh>
    <rPh sb="25" eb="27">
      <t>ミマン</t>
    </rPh>
    <phoneticPr fontId="1"/>
  </si>
  <si>
    <t>(5)深夜
 ２時間以上
 ２時間３０分未満</t>
    <rPh sb="3" eb="5">
      <t>シンヤ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</si>
  <si>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(18)日中
 ８時間３０分以上
 ９時間未満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</si>
  <si>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(19)日中
 ９時間以上
 ９時間３０分未満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1"/>
  </si>
  <si>
    <t>(20)日中
 ９時間３０分以上
 １０時間未満</t>
    <rPh sb="9" eb="11">
      <t>ジカン</t>
    </rPh>
    <rPh sb="13" eb="14">
      <t>フン</t>
    </rPh>
    <rPh sb="14" eb="16">
      <t>イジョウ</t>
    </rPh>
    <rPh sb="20" eb="22">
      <t>ジカン</t>
    </rPh>
    <rPh sb="22" eb="24">
      <t>ミマン</t>
    </rPh>
    <phoneticPr fontId="1"/>
  </si>
  <si>
    <t>(6)夜間
 ２時間３０分以上
 ３時間未満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</si>
  <si>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(7)夜間
 ３時間以上
 ３時間３０分未満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</si>
  <si>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(8)夜間
 ３時間３０分以上
 ４時間未満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</si>
  <si>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(9)夜間
 ４時間以上
 ４時間３０分未満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</si>
  <si>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(1)深夜
 ３０分未満</t>
    <rPh sb="9" eb="10">
      <t>フン</t>
    </rPh>
    <rPh sb="10" eb="12">
      <t>ミマン</t>
    </rPh>
    <phoneticPr fontId="1"/>
  </si>
  <si>
    <t>(2)深夜
 ３０分以上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</si>
  <si>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(3)深夜
 １時間以上
 １時間３０分未満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</si>
  <si>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(4)深夜
 １時間３０分以上
 ２時間未満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</si>
  <si>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(11)深夜
 ５時間以上
 ５時間３０分未満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1"/>
  </si>
  <si>
    <t>(12)深夜
 ５時間３０分以上
 ６時間未満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</si>
  <si>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(13)深夜
 ６時間以上
 ６時間３０分未満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1"/>
  </si>
  <si>
    <t>(一)早朝
 ３０分未満</t>
    <rPh sb="1" eb="2">
      <t>イチ</t>
    </rPh>
    <rPh sb="9" eb="10">
      <t>フン</t>
    </rPh>
    <rPh sb="10" eb="12">
      <t>ミマン</t>
    </rPh>
    <phoneticPr fontId="1"/>
  </si>
  <si>
    <t>(ニ)早朝
 ３０分以上
 1時間未満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</si>
  <si>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(1)早朝
 ３０分未満</t>
    <rPh sb="3" eb="5">
      <t>ソウチョウ</t>
    </rPh>
    <rPh sb="9" eb="10">
      <t>フン</t>
    </rPh>
    <rPh sb="10" eb="12">
      <t>ミマン</t>
    </rPh>
    <phoneticPr fontId="1"/>
  </si>
  <si>
    <t>算定項目</t>
    <rPh sb="0" eb="2">
      <t>サンテイ</t>
    </rPh>
    <rPh sb="2" eb="4">
      <t>コウモク</t>
    </rPh>
    <phoneticPr fontId="1"/>
  </si>
  <si>
    <t>(１)早朝
 ３０分未満</t>
    <rPh sb="3" eb="5">
      <t>ソウチョウ</t>
    </rPh>
    <rPh sb="9" eb="10">
      <t>フン</t>
    </rPh>
    <rPh sb="10" eb="12">
      <t>ミマン</t>
    </rPh>
    <phoneticPr fontId="1"/>
  </si>
  <si>
    <t>(一)日中
 １時間３０分以上　　　　２時間未満</t>
    <rPh sb="1" eb="2">
      <t>イチ</t>
    </rPh>
    <rPh sb="3" eb="4">
      <t>ヒ</t>
    </rPh>
    <rPh sb="4" eb="5">
      <t>チュウ</t>
    </rPh>
    <rPh sb="8" eb="10">
      <t>ジカン</t>
    </rPh>
    <rPh sb="12" eb="13">
      <t>フン</t>
    </rPh>
    <rPh sb="13" eb="15">
      <t>イジョウ</t>
    </rPh>
    <rPh sb="20" eb="22">
      <t>ジカン</t>
    </rPh>
    <rPh sb="22" eb="24">
      <t>ミマン</t>
    </rPh>
    <phoneticPr fontId="1"/>
  </si>
  <si>
    <t>１回につき</t>
    <rPh sb="1" eb="2">
      <t>カイ</t>
    </rPh>
    <phoneticPr fontId="1"/>
  </si>
  <si>
    <t>(2)日中
 ３０分以上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</si>
  <si>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移動（伴う）夜間増４．０</t>
    <rPh sb="8" eb="9">
      <t>ゾウ</t>
    </rPh>
    <phoneticPr fontId="1"/>
  </si>
  <si>
    <t>移動（伴う）夜間増４．０・２人</t>
    <rPh sb="8" eb="9">
      <t>ゾウ</t>
    </rPh>
    <rPh sb="14" eb="15">
      <t>ヒト</t>
    </rPh>
    <phoneticPr fontId="1"/>
  </si>
  <si>
    <t>移動（伴う）夜間増４．５</t>
    <rPh sb="8" eb="9">
      <t>ゾウ</t>
    </rPh>
    <phoneticPr fontId="1"/>
  </si>
  <si>
    <t>移動（伴う）夜間増４．５・２人</t>
    <rPh sb="8" eb="9">
      <t>ゾウ</t>
    </rPh>
    <rPh sb="14" eb="15">
      <t>ヒト</t>
    </rPh>
    <phoneticPr fontId="1"/>
  </si>
  <si>
    <t>移動（伴う）深夜増０．５</t>
    <rPh sb="8" eb="9">
      <t>ゾウ</t>
    </rPh>
    <phoneticPr fontId="1"/>
  </si>
  <si>
    <t>移動（伴う）深夜増０．５・２人</t>
    <rPh sb="8" eb="9">
      <t>ゾウ</t>
    </rPh>
    <rPh sb="14" eb="15">
      <t>ヒト</t>
    </rPh>
    <phoneticPr fontId="1"/>
  </si>
  <si>
    <t>移動（伴う）深夜増１．０</t>
    <rPh sb="8" eb="9">
      <t>ゾウ</t>
    </rPh>
    <phoneticPr fontId="1"/>
  </si>
  <si>
    <t>移動（伴う）深夜増１．０・２人</t>
    <rPh sb="8" eb="9">
      <t>ゾウ</t>
    </rPh>
    <rPh sb="14" eb="15">
      <t>ヒト</t>
    </rPh>
    <phoneticPr fontId="1"/>
  </si>
  <si>
    <t>移動（伴う）深夜増１．５</t>
    <rPh sb="8" eb="9">
      <t>ゾウ</t>
    </rPh>
    <phoneticPr fontId="1"/>
  </si>
  <si>
    <t>移動（伴う）深夜増１．５・２人</t>
    <rPh sb="8" eb="9">
      <t>ゾウ</t>
    </rPh>
    <rPh sb="14" eb="15">
      <t>ヒト</t>
    </rPh>
    <phoneticPr fontId="1"/>
  </si>
  <si>
    <t>移動（伴う）深夜増２．０</t>
    <rPh sb="8" eb="9">
      <t>ゾウ</t>
    </rPh>
    <phoneticPr fontId="1"/>
  </si>
  <si>
    <t>移動（伴う）深夜増２．０・２人</t>
    <rPh sb="8" eb="9">
      <t>ゾウ</t>
    </rPh>
    <rPh sb="14" eb="15">
      <t>ヒト</t>
    </rPh>
    <phoneticPr fontId="1"/>
  </si>
  <si>
    <t>移動（伴う）深夜増２．５</t>
    <rPh sb="8" eb="9">
      <t>ゾウ</t>
    </rPh>
    <phoneticPr fontId="1"/>
  </si>
  <si>
    <t>移動（伴う）深夜増２．５・２人</t>
    <rPh sb="8" eb="9">
      <t>ゾウ</t>
    </rPh>
    <rPh sb="14" eb="15">
      <t>ヒト</t>
    </rPh>
    <phoneticPr fontId="1"/>
  </si>
  <si>
    <t>移動（伴う）深夜増３．０</t>
    <rPh sb="8" eb="9">
      <t>ゾウ</t>
    </rPh>
    <phoneticPr fontId="1"/>
  </si>
  <si>
    <t>移動（伴う）深夜増３．０・２人</t>
    <rPh sb="8" eb="9">
      <t>ゾウ</t>
    </rPh>
    <rPh sb="14" eb="15">
      <t>ヒト</t>
    </rPh>
    <phoneticPr fontId="1"/>
  </si>
  <si>
    <t>移動（伴う）深夜増３．５</t>
    <rPh sb="8" eb="9">
      <t>ゾウ</t>
    </rPh>
    <phoneticPr fontId="1"/>
  </si>
  <si>
    <t>移動（伴う）深夜増３．５・２人</t>
    <rPh sb="8" eb="9">
      <t>ゾウ</t>
    </rPh>
    <rPh sb="14" eb="15">
      <t>ヒト</t>
    </rPh>
    <phoneticPr fontId="1"/>
  </si>
  <si>
    <t>移動（伴う）深夜増４．０</t>
    <rPh sb="8" eb="9">
      <t>ゾウ</t>
    </rPh>
    <phoneticPr fontId="1"/>
  </si>
  <si>
    <t>移動（伴う）深夜増４．０・２人</t>
    <rPh sb="8" eb="9">
      <t>ゾウ</t>
    </rPh>
    <rPh sb="14" eb="15">
      <t>ヒト</t>
    </rPh>
    <phoneticPr fontId="1"/>
  </si>
  <si>
    <t>移動（伴う）深夜増４．５</t>
    <rPh sb="8" eb="9">
      <t>ゾウ</t>
    </rPh>
    <phoneticPr fontId="1"/>
  </si>
  <si>
    <t>移動（伴う）深夜増４．５・２人</t>
    <rPh sb="8" eb="9">
      <t>ゾウ</t>
    </rPh>
    <rPh sb="14" eb="15">
      <t>ヒト</t>
    </rPh>
    <phoneticPr fontId="1"/>
  </si>
  <si>
    <t>移動（伴う）深夜増５．０</t>
    <rPh sb="8" eb="9">
      <t>ゾウ</t>
    </rPh>
    <phoneticPr fontId="1"/>
  </si>
  <si>
    <t>移動（伴う）深夜増５．０・２人</t>
    <rPh sb="8" eb="9">
      <t>ゾウ</t>
    </rPh>
    <rPh sb="14" eb="15">
      <t>ヒト</t>
    </rPh>
    <phoneticPr fontId="1"/>
  </si>
  <si>
    <t>移動（伴う）深夜増５．５</t>
    <rPh sb="8" eb="9">
      <t>ゾウ</t>
    </rPh>
    <phoneticPr fontId="1"/>
  </si>
  <si>
    <t>移動（伴う）深夜増５．５・２人</t>
    <rPh sb="8" eb="9">
      <t>ゾウ</t>
    </rPh>
    <rPh sb="14" eb="15">
      <t>ヒト</t>
    </rPh>
    <phoneticPr fontId="1"/>
  </si>
  <si>
    <t>移動（伴う）深夜増６．０</t>
    <rPh sb="8" eb="9">
      <t>ゾウ</t>
    </rPh>
    <phoneticPr fontId="1"/>
  </si>
  <si>
    <t>移動（伴う）深夜増６．０・２人</t>
    <rPh sb="8" eb="9">
      <t>ゾウ</t>
    </rPh>
    <rPh sb="14" eb="15">
      <t>ヒト</t>
    </rPh>
    <phoneticPr fontId="1"/>
  </si>
  <si>
    <t>移動（伴う）深夜増６．５</t>
    <rPh sb="8" eb="9">
      <t>ゾウ</t>
    </rPh>
    <phoneticPr fontId="1"/>
  </si>
  <si>
    <t>移動（伴う）深夜増６．５・２人</t>
    <rPh sb="8" eb="9">
      <t>ゾウ</t>
    </rPh>
    <rPh sb="14" eb="15">
      <t>ヒト</t>
    </rPh>
    <phoneticPr fontId="1"/>
  </si>
  <si>
    <t>移動（伴ず）日中０．５</t>
    <rPh sb="6" eb="7">
      <t>ヒ</t>
    </rPh>
    <rPh sb="7" eb="8">
      <t>チュウ</t>
    </rPh>
    <phoneticPr fontId="1"/>
  </si>
  <si>
    <t>移動（伴ず）日中０．５・２人</t>
    <rPh sb="6" eb="7">
      <t>ヒ</t>
    </rPh>
    <rPh sb="7" eb="8">
      <t>チュウ</t>
    </rPh>
    <rPh sb="13" eb="14">
      <t>ヒト</t>
    </rPh>
    <phoneticPr fontId="1"/>
  </si>
  <si>
    <t>移動（伴ず）日中１．０</t>
    <rPh sb="6" eb="7">
      <t>ヒ</t>
    </rPh>
    <rPh sb="7" eb="8">
      <t>チュウ</t>
    </rPh>
    <phoneticPr fontId="1"/>
  </si>
  <si>
    <t>移動（伴ず）日中１．０・２人</t>
    <rPh sb="6" eb="7">
      <t>ヒ</t>
    </rPh>
    <rPh sb="7" eb="8">
      <t>チュウ</t>
    </rPh>
    <rPh sb="13" eb="14">
      <t>ヒト</t>
    </rPh>
    <phoneticPr fontId="1"/>
  </si>
  <si>
    <t>移動（伴ず）日中１．５</t>
    <rPh sb="6" eb="7">
      <t>ヒ</t>
    </rPh>
    <rPh sb="7" eb="8">
      <t>チュウ</t>
    </rPh>
    <phoneticPr fontId="1"/>
  </si>
  <si>
    <t>移動（伴ず）日中１．５・２人</t>
    <rPh sb="6" eb="7">
      <t>ヒ</t>
    </rPh>
    <rPh sb="7" eb="8">
      <t>チュウ</t>
    </rPh>
    <rPh sb="13" eb="14">
      <t>ヒト</t>
    </rPh>
    <phoneticPr fontId="1"/>
  </si>
  <si>
    <t>移動（伴ず）日中２．０</t>
    <rPh sb="6" eb="7">
      <t>ヒ</t>
    </rPh>
    <rPh sb="7" eb="8">
      <t>チュウ</t>
    </rPh>
    <phoneticPr fontId="1"/>
  </si>
  <si>
    <t>移動（伴ず）日中２．０・２人</t>
    <rPh sb="6" eb="7">
      <t>ヒ</t>
    </rPh>
    <rPh sb="7" eb="8">
      <t>チュウ</t>
    </rPh>
    <rPh sb="13" eb="14">
      <t>ヒト</t>
    </rPh>
    <phoneticPr fontId="1"/>
  </si>
  <si>
    <t>移動（伴ず）日中２．５</t>
    <rPh sb="6" eb="7">
      <t>ヒ</t>
    </rPh>
    <rPh sb="7" eb="8">
      <t>チュウ</t>
    </rPh>
    <phoneticPr fontId="1"/>
  </si>
  <si>
    <t>移動（伴ず）日中２．５・２人</t>
    <rPh sb="6" eb="7">
      <t>ヒ</t>
    </rPh>
    <rPh sb="7" eb="8">
      <t>チュウ</t>
    </rPh>
    <rPh sb="13" eb="14">
      <t>ヒト</t>
    </rPh>
    <phoneticPr fontId="1"/>
  </si>
  <si>
    <t>移動（伴ず）日中３．０</t>
    <rPh sb="6" eb="7">
      <t>ヒ</t>
    </rPh>
    <rPh sb="7" eb="8">
      <t>チュウ</t>
    </rPh>
    <phoneticPr fontId="1"/>
  </si>
  <si>
    <t>移動（伴ず）日中３．０・２人</t>
    <rPh sb="6" eb="7">
      <t>ヒ</t>
    </rPh>
    <rPh sb="7" eb="8">
      <t>チュウ</t>
    </rPh>
    <rPh sb="13" eb="14">
      <t>ヒト</t>
    </rPh>
    <phoneticPr fontId="1"/>
  </si>
  <si>
    <t>移動（伴ず）日中３．５</t>
    <rPh sb="6" eb="7">
      <t>ヒ</t>
    </rPh>
    <rPh sb="7" eb="8">
      <t>チュウ</t>
    </rPh>
    <phoneticPr fontId="1"/>
  </si>
  <si>
    <t>移動（伴ず）日中３．５・２人</t>
    <rPh sb="6" eb="7">
      <t>ヒ</t>
    </rPh>
    <rPh sb="7" eb="8">
      <t>チュウ</t>
    </rPh>
    <rPh sb="13" eb="14">
      <t>ヒト</t>
    </rPh>
    <phoneticPr fontId="1"/>
  </si>
  <si>
    <t>移動（伴ず）日中４．０</t>
    <rPh sb="6" eb="7">
      <t>ヒ</t>
    </rPh>
    <rPh sb="7" eb="8">
      <t>チュウ</t>
    </rPh>
    <phoneticPr fontId="1"/>
  </si>
  <si>
    <t>移動（伴ず）日中４．０・２人</t>
    <rPh sb="6" eb="7">
      <t>ヒ</t>
    </rPh>
    <rPh sb="7" eb="8">
      <t>チュウ</t>
    </rPh>
    <rPh sb="13" eb="14">
      <t>ヒト</t>
    </rPh>
    <phoneticPr fontId="1"/>
  </si>
  <si>
    <t>移動（伴ず）日中４．５</t>
    <rPh sb="6" eb="7">
      <t>ヒ</t>
    </rPh>
    <rPh sb="7" eb="8">
      <t>チュウ</t>
    </rPh>
    <phoneticPr fontId="1"/>
  </si>
  <si>
    <t>移動（伴ず）日中４．５・２人</t>
    <rPh sb="6" eb="7">
      <t>ヒ</t>
    </rPh>
    <rPh sb="7" eb="8">
      <t>チュウ</t>
    </rPh>
    <rPh sb="13" eb="14">
      <t>ヒト</t>
    </rPh>
    <phoneticPr fontId="1"/>
  </si>
  <si>
    <t>移動（伴ず）日中５．０</t>
    <rPh sb="6" eb="7">
      <t>ヒ</t>
    </rPh>
    <rPh sb="7" eb="8">
      <t>チュウ</t>
    </rPh>
    <phoneticPr fontId="1"/>
  </si>
  <si>
    <t>移動（伴ず）日中５．０・２人</t>
    <rPh sb="6" eb="7">
      <t>ヒ</t>
    </rPh>
    <rPh sb="7" eb="8">
      <t>チュウ</t>
    </rPh>
    <rPh sb="13" eb="14">
      <t>ヒト</t>
    </rPh>
    <phoneticPr fontId="1"/>
  </si>
  <si>
    <t>移動（伴ず）日中５．５</t>
    <rPh sb="6" eb="7">
      <t>ヒ</t>
    </rPh>
    <rPh sb="7" eb="8">
      <t>チュウ</t>
    </rPh>
    <phoneticPr fontId="1"/>
  </si>
  <si>
    <t>移動（伴ず）日中５．５・２人</t>
    <rPh sb="6" eb="7">
      <t>ヒ</t>
    </rPh>
    <rPh sb="7" eb="8">
      <t>チュウ</t>
    </rPh>
    <rPh sb="13" eb="14">
      <t>ヒト</t>
    </rPh>
    <phoneticPr fontId="1"/>
  </si>
  <si>
    <t>移動（伴ず）日中６．０</t>
    <rPh sb="6" eb="7">
      <t>ヒ</t>
    </rPh>
    <rPh sb="7" eb="8">
      <t>チュウ</t>
    </rPh>
    <phoneticPr fontId="1"/>
  </si>
  <si>
    <t>移動（伴ず）日中６．０・２人</t>
    <rPh sb="6" eb="7">
      <t>ヒ</t>
    </rPh>
    <rPh sb="7" eb="8">
      <t>チュウ</t>
    </rPh>
    <rPh sb="13" eb="14">
      <t>ヒト</t>
    </rPh>
    <phoneticPr fontId="1"/>
  </si>
  <si>
    <t>移動（伴ず）日中６．５</t>
    <rPh sb="6" eb="7">
      <t>ヒ</t>
    </rPh>
    <rPh sb="7" eb="8">
      <t>チュウ</t>
    </rPh>
    <phoneticPr fontId="1"/>
  </si>
  <si>
    <t>移動（伴ず）日中６．５・２人</t>
    <rPh sb="6" eb="7">
      <t>ヒ</t>
    </rPh>
    <rPh sb="7" eb="8">
      <t>チュウ</t>
    </rPh>
    <rPh sb="13" eb="14">
      <t>ヒト</t>
    </rPh>
    <phoneticPr fontId="1"/>
  </si>
  <si>
    <t>移動（伴ず）日中７．０</t>
    <rPh sb="6" eb="7">
      <t>ヒ</t>
    </rPh>
    <rPh sb="7" eb="8">
      <t>チュウ</t>
    </rPh>
    <phoneticPr fontId="1"/>
  </si>
  <si>
    <t>移動（伴ず）日中７．０・２人</t>
    <rPh sb="6" eb="7">
      <t>ヒ</t>
    </rPh>
    <rPh sb="7" eb="8">
      <t>チュウ</t>
    </rPh>
    <rPh sb="13" eb="14">
      <t>ヒト</t>
    </rPh>
    <phoneticPr fontId="1"/>
  </si>
  <si>
    <t>移動（伴ず）日中７．５</t>
    <rPh sb="6" eb="7">
      <t>ヒ</t>
    </rPh>
    <rPh sb="7" eb="8">
      <t>チュウ</t>
    </rPh>
    <phoneticPr fontId="1"/>
  </si>
  <si>
    <t>移動（伴ず）日中７．５・２人</t>
    <rPh sb="6" eb="7">
      <t>ヒ</t>
    </rPh>
    <rPh sb="7" eb="8">
      <t>チュウ</t>
    </rPh>
    <rPh sb="13" eb="14">
      <t>ヒト</t>
    </rPh>
    <phoneticPr fontId="1"/>
  </si>
  <si>
    <t>移動（伴ず）日中８．０</t>
    <rPh sb="6" eb="7">
      <t>ヒ</t>
    </rPh>
    <rPh sb="7" eb="8">
      <t>チュウ</t>
    </rPh>
    <phoneticPr fontId="1"/>
  </si>
  <si>
    <t>移動（伴ず）日中８．０・２人</t>
    <rPh sb="6" eb="7">
      <t>ヒ</t>
    </rPh>
    <rPh sb="7" eb="8">
      <t>チュウ</t>
    </rPh>
    <rPh sb="13" eb="14">
      <t>ヒト</t>
    </rPh>
    <phoneticPr fontId="1"/>
  </si>
  <si>
    <t>移動（伴ず）日中８．５</t>
    <rPh sb="6" eb="7">
      <t>ヒ</t>
    </rPh>
    <rPh sb="7" eb="8">
      <t>チュウ</t>
    </rPh>
    <phoneticPr fontId="1"/>
  </si>
  <si>
    <t>移動（伴ず）日中８．５・２人</t>
    <rPh sb="6" eb="7">
      <t>ヒ</t>
    </rPh>
    <rPh sb="7" eb="8">
      <t>チュウ</t>
    </rPh>
    <rPh sb="13" eb="14">
      <t>ヒト</t>
    </rPh>
    <phoneticPr fontId="1"/>
  </si>
  <si>
    <t>移動（伴ず）日中９．０</t>
    <rPh sb="6" eb="7">
      <t>ヒ</t>
    </rPh>
    <rPh sb="7" eb="8">
      <t>チュウ</t>
    </rPh>
    <phoneticPr fontId="1"/>
  </si>
  <si>
    <t>移動（伴ず）日中９．０・２人</t>
    <rPh sb="6" eb="7">
      <t>ヒ</t>
    </rPh>
    <rPh sb="7" eb="8">
      <t>チュウ</t>
    </rPh>
    <rPh sb="13" eb="14">
      <t>ヒト</t>
    </rPh>
    <phoneticPr fontId="1"/>
  </si>
  <si>
    <t>移動（伴ず）日中９．５</t>
    <rPh sb="6" eb="7">
      <t>ヒ</t>
    </rPh>
    <rPh sb="7" eb="8">
      <t>チュウ</t>
    </rPh>
    <phoneticPr fontId="1"/>
  </si>
  <si>
    <t>移動（伴ず）日中９．５・２人</t>
    <rPh sb="6" eb="7">
      <t>ヒ</t>
    </rPh>
    <rPh sb="7" eb="8">
      <t>チュウ</t>
    </rPh>
    <rPh sb="13" eb="14">
      <t>ヒト</t>
    </rPh>
    <phoneticPr fontId="1"/>
  </si>
  <si>
    <t>移動（伴ず）日中１０．０</t>
    <rPh sb="6" eb="7">
      <t>ヒ</t>
    </rPh>
    <rPh sb="7" eb="8">
      <t>チュウ</t>
    </rPh>
    <phoneticPr fontId="1"/>
  </si>
  <si>
    <t>移動（伴ず）日中１０．０・２人</t>
    <rPh sb="6" eb="7">
      <t>ヒ</t>
    </rPh>
    <rPh sb="7" eb="8">
      <t>チュウ</t>
    </rPh>
    <rPh sb="14" eb="15">
      <t>ヒト</t>
    </rPh>
    <phoneticPr fontId="1"/>
  </si>
  <si>
    <t>移動（伴ず）日中１０．５</t>
    <rPh sb="6" eb="7">
      <t>ヒ</t>
    </rPh>
    <rPh sb="7" eb="8">
      <t>チュウ</t>
    </rPh>
    <phoneticPr fontId="1"/>
  </si>
  <si>
    <t>移動（伴ず）日中１０．５・２人</t>
    <rPh sb="6" eb="7">
      <t>ヒ</t>
    </rPh>
    <rPh sb="7" eb="8">
      <t>チュウ</t>
    </rPh>
    <rPh sb="14" eb="15">
      <t>ヒト</t>
    </rPh>
    <phoneticPr fontId="1"/>
  </si>
  <si>
    <t>移動（伴ず）早朝０．５・２人</t>
    <rPh sb="13" eb="14">
      <t>ヒト</t>
    </rPh>
    <phoneticPr fontId="1"/>
  </si>
  <si>
    <t>移動（伴ず）早朝１．０</t>
  </si>
  <si>
    <t>移動（伴ず）早朝１．０・２人</t>
    <rPh sb="13" eb="14">
      <t>ヒト</t>
    </rPh>
    <phoneticPr fontId="1"/>
  </si>
  <si>
    <t>移動（伴ず）早朝１．５</t>
  </si>
  <si>
    <t>移動（伴ず）早朝１．５・２人</t>
    <rPh sb="13" eb="14">
      <t>ヒト</t>
    </rPh>
    <phoneticPr fontId="1"/>
  </si>
  <si>
    <t>移動（伴ず）早朝２．０</t>
  </si>
  <si>
    <t>移動（伴ず）早朝２．０・２人</t>
    <rPh sb="13" eb="14">
      <t>ヒト</t>
    </rPh>
    <phoneticPr fontId="1"/>
  </si>
  <si>
    <t>移動（伴ず）夜間０．５</t>
  </si>
  <si>
    <t>移動（伴ず）夜間０．５・２人</t>
    <rPh sb="13" eb="14">
      <t>ヒト</t>
    </rPh>
    <phoneticPr fontId="1"/>
  </si>
  <si>
    <t>移動（伴ず）夜間１．０</t>
  </si>
  <si>
    <t>移動（伴ず）夜間１．０・２人</t>
    <rPh sb="13" eb="14">
      <t>ヒト</t>
    </rPh>
    <phoneticPr fontId="1"/>
  </si>
  <si>
    <t>移動（伴ず）夜間１．５</t>
  </si>
  <si>
    <t>移動（伴ず）夜間１．５・２人</t>
    <rPh sb="13" eb="14">
      <t>ヒト</t>
    </rPh>
    <phoneticPr fontId="1"/>
  </si>
  <si>
    <t>移動（伴ず）夜間２．０</t>
  </si>
  <si>
    <t>移動（伴ず）夜間２．０・２人</t>
    <rPh sb="13" eb="14">
      <t>ヒト</t>
    </rPh>
    <phoneticPr fontId="1"/>
  </si>
  <si>
    <t>移動（伴ず）夜間２．５</t>
  </si>
  <si>
    <t>移動（伴ず）夜間２．５・２人</t>
    <rPh sb="13" eb="14">
      <t>ヒト</t>
    </rPh>
    <phoneticPr fontId="1"/>
  </si>
  <si>
    <t>移動（伴ず）夜間３．０</t>
  </si>
  <si>
    <t>移動（伴ず）夜間３．０・２人</t>
    <rPh sb="13" eb="14">
      <t>ヒト</t>
    </rPh>
    <phoneticPr fontId="1"/>
  </si>
  <si>
    <t>移動（伴ず）夜間３．５</t>
  </si>
  <si>
    <t>移動（伴ず）夜間３．５・２人</t>
    <rPh sb="13" eb="14">
      <t>ヒト</t>
    </rPh>
    <phoneticPr fontId="1"/>
  </si>
  <si>
    <t>移動（伴ず）夜間４．０</t>
  </si>
  <si>
    <t>移動（伴ず）夜間４．０・２人</t>
    <rPh sb="13" eb="14">
      <t>ヒト</t>
    </rPh>
    <phoneticPr fontId="1"/>
  </si>
  <si>
    <t>移動（伴ず）深夜０．５</t>
  </si>
  <si>
    <t>移動（伴ず）深夜０．５・２人</t>
    <rPh sb="13" eb="14">
      <t>ヒト</t>
    </rPh>
    <phoneticPr fontId="1"/>
  </si>
  <si>
    <t>移動（伴ず）深夜１．０</t>
  </si>
  <si>
    <t>移動（伴ず）深夜１．０・２人</t>
    <rPh sb="13" eb="14">
      <t>ヒト</t>
    </rPh>
    <phoneticPr fontId="1"/>
  </si>
  <si>
    <t>移動（伴ず）深夜１．５・２人</t>
    <rPh sb="13" eb="14">
      <t>ヒト</t>
    </rPh>
    <phoneticPr fontId="1"/>
  </si>
  <si>
    <t>移動（伴ず）深夜２．０</t>
  </si>
  <si>
    <t>移動（伴ず）深夜２．０・２人</t>
    <rPh sb="13" eb="14">
      <t>ヒト</t>
    </rPh>
    <phoneticPr fontId="1"/>
  </si>
  <si>
    <t>移動（伴ず）深夜２．５</t>
  </si>
  <si>
    <t>移動（伴ず）深夜２．５・２人</t>
    <rPh sb="13" eb="14">
      <t>ヒト</t>
    </rPh>
    <phoneticPr fontId="1"/>
  </si>
  <si>
    <t>移動（伴ず）深夜３．０</t>
  </si>
  <si>
    <t>移動（伴ず）深夜３．０・２人</t>
    <rPh sb="13" eb="14">
      <t>ヒト</t>
    </rPh>
    <phoneticPr fontId="1"/>
  </si>
  <si>
    <t>移動（伴ず）深夜３．５</t>
  </si>
  <si>
    <t>移動（伴ず）深夜３．５・２人</t>
    <rPh sb="13" eb="14">
      <t>ヒト</t>
    </rPh>
    <phoneticPr fontId="1"/>
  </si>
  <si>
    <t>移動（伴ず）深夜４．０</t>
  </si>
  <si>
    <t>移動（伴ず）深夜４．０・２人</t>
    <rPh sb="13" eb="14">
      <t>ヒト</t>
    </rPh>
    <phoneticPr fontId="1"/>
  </si>
  <si>
    <t>移動（伴ず）深夜４．５</t>
  </si>
  <si>
    <t>移動（伴ず）深夜４．５・２人</t>
    <rPh sb="13" eb="14">
      <t>ヒト</t>
    </rPh>
    <phoneticPr fontId="1"/>
  </si>
  <si>
    <t>移動（伴ず）深夜５．０</t>
  </si>
  <si>
    <t>移動（伴ず）深夜５．０・２人</t>
    <rPh sb="13" eb="14">
      <t>ヒト</t>
    </rPh>
    <phoneticPr fontId="1"/>
  </si>
  <si>
    <t>移動（伴ず）深夜５．５</t>
  </si>
  <si>
    <t>移動（伴ず）深夜５．５・２人</t>
    <rPh sb="13" eb="14">
      <t>ヒト</t>
    </rPh>
    <phoneticPr fontId="1"/>
  </si>
  <si>
    <t>移動（伴ず）深夜６．０</t>
  </si>
  <si>
    <t>移動（伴ず）深夜６．０・２人</t>
    <rPh sb="13" eb="14">
      <t>ヒト</t>
    </rPh>
    <phoneticPr fontId="1"/>
  </si>
  <si>
    <t>移動（伴ず）深夜０．５・早朝０．５</t>
    <rPh sb="6" eb="8">
      <t>シンヤ</t>
    </rPh>
    <rPh sb="12" eb="14">
      <t>ソウチョウ</t>
    </rPh>
    <phoneticPr fontId="1"/>
  </si>
  <si>
    <t>移動（伴ず）深夜０．５・早朝０．５・２人</t>
    <rPh sb="6" eb="8">
      <t>シンヤ</t>
    </rPh>
    <rPh sb="12" eb="14">
      <t>ソウチョウ</t>
    </rPh>
    <phoneticPr fontId="1"/>
  </si>
  <si>
    <t>移動（伴ず）深夜０．５・早朝１．０</t>
    <rPh sb="6" eb="8">
      <t>シンヤ</t>
    </rPh>
    <rPh sb="12" eb="14">
      <t>ソウチョウ</t>
    </rPh>
    <phoneticPr fontId="1"/>
  </si>
  <si>
    <t>移動（伴ず）深夜０．５・早朝１．０・２人</t>
    <rPh sb="6" eb="8">
      <t>シンヤ</t>
    </rPh>
    <rPh sb="12" eb="14">
      <t>ソウチョウ</t>
    </rPh>
    <phoneticPr fontId="1"/>
  </si>
  <si>
    <t>移動（伴ず）深夜１．０・早朝０．５</t>
    <rPh sb="6" eb="8">
      <t>シンヤ</t>
    </rPh>
    <rPh sb="12" eb="14">
      <t>ソウチョウ</t>
    </rPh>
    <phoneticPr fontId="1"/>
  </si>
  <si>
    <t>移動（伴ず）深夜１．０・早朝０．５・２人</t>
    <rPh sb="6" eb="8">
      <t>シンヤ</t>
    </rPh>
    <rPh sb="12" eb="14">
      <t>ソウチョウ</t>
    </rPh>
    <phoneticPr fontId="1"/>
  </si>
  <si>
    <t>移動（伴ず）早朝０．５・日中０．５</t>
  </si>
  <si>
    <t>移動（伴ず）早朝０．５・日中０．５・２人</t>
  </si>
  <si>
    <t>移動（伴ず）早朝０．５・日中１．０</t>
  </si>
  <si>
    <t>移動（伴ず）早朝０．５・日中１．０・２人</t>
  </si>
  <si>
    <t>移動（伴ず）日中０．５・夜間０．５</t>
  </si>
  <si>
    <t>移動（伴ず）日中０．５・夜間０．５・２人</t>
  </si>
  <si>
    <t>移動（伴ず）日中０．５・夜間１．０</t>
  </si>
  <si>
    <t>移動（伴ず）日中０．５・夜間１．０・２人</t>
  </si>
  <si>
    <t>移動（伴ず）夜間０．５深夜０．５</t>
  </si>
  <si>
    <t>移動（伴ず）夜間０．５深夜０．５・２人</t>
  </si>
  <si>
    <t>移動（伴ず）夜間０．５深夜１．０</t>
  </si>
  <si>
    <t>移動（伴ず）夜間０．５深夜１．０・２人</t>
  </si>
  <si>
    <t>移動（伴ず）夜間１．０深夜０．５</t>
  </si>
  <si>
    <t>移動（伴ず）夜間１．０深夜０．５・２人</t>
  </si>
  <si>
    <t>移動（伴ず）日跨増深夜０．５・深夜０．５</t>
  </si>
  <si>
    <t>移動（伴ず）日跨増深夜０．５・深夜０．５・２人</t>
  </si>
  <si>
    <t>移動（伴ず）日跨増深夜０．５・深夜１．０</t>
  </si>
  <si>
    <t>移動（伴ず）日跨増深夜０．５・深夜１．０・２人</t>
  </si>
  <si>
    <t>移動（伴ず）日跨増深夜１．０・深夜０．５</t>
  </si>
  <si>
    <t>移動（伴ず）日跨増深夜１．０・深夜０．５・２人</t>
  </si>
  <si>
    <t>移動（伴ず）深夜０．５・早朝０．５・日中０．５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</si>
  <si>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移動（伴ず）深夜０．５・早朝０．５・日中０．５・２人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</si>
  <si>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移動（伴ず）深夜０．５・日中０．５</t>
    <rPh sb="6" eb="8">
      <t>シンヤ</t>
    </rPh>
    <rPh sb="12" eb="13">
      <t>ヒ</t>
    </rPh>
    <rPh sb="13" eb="14">
      <t>チュウ</t>
    </rPh>
    <phoneticPr fontId="1"/>
  </si>
  <si>
    <t>移動（伴ず）深夜０．５・日中０．５・２人</t>
    <rPh sb="6" eb="8">
      <t>シンヤ</t>
    </rPh>
    <rPh sb="12" eb="13">
      <t>ヒ</t>
    </rPh>
    <rPh sb="13" eb="14">
      <t>チュウ</t>
    </rPh>
    <rPh sb="19" eb="20">
      <t>ヒト</t>
    </rPh>
    <phoneticPr fontId="1"/>
  </si>
  <si>
    <t>移動（伴ず）深夜０．５・日中１．０</t>
    <rPh sb="6" eb="8">
      <t>シンヤ</t>
    </rPh>
    <phoneticPr fontId="1"/>
  </si>
  <si>
    <t>移動（伴ず）深夜０．５・日中１．０・２人</t>
    <rPh sb="6" eb="8">
      <t>シンヤ</t>
    </rPh>
    <rPh sb="19" eb="20">
      <t>ヒト</t>
    </rPh>
    <phoneticPr fontId="1"/>
  </si>
  <si>
    <t>移動（伴ず）深夜１．０・日中０．５</t>
  </si>
  <si>
    <t>移動（伴ず）深夜１．０・日中０．５・２人</t>
    <rPh sb="19" eb="20">
      <t>ヒト</t>
    </rPh>
    <phoneticPr fontId="1"/>
  </si>
  <si>
    <t>移動（伴ず）日中０．５・夜間０．５・深夜０．５</t>
  </si>
  <si>
    <t>移動（伴ず）日中０．５・夜間０．５・深夜０．５・２人</t>
    <rPh sb="25" eb="26">
      <t>ヒト</t>
    </rPh>
    <phoneticPr fontId="1"/>
  </si>
  <si>
    <t>移動（伴ず）日中増０．５</t>
    <rPh sb="6" eb="7">
      <t>ヒ</t>
    </rPh>
    <rPh sb="7" eb="8">
      <t>チュウ</t>
    </rPh>
    <rPh sb="8" eb="9">
      <t>ゾウ</t>
    </rPh>
    <phoneticPr fontId="1"/>
  </si>
  <si>
    <t>移動（伴ず）日中増０．５・２人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</si>
  <si>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移動（伴ず）日中増１．０</t>
    <rPh sb="6" eb="7">
      <t>ヒ</t>
    </rPh>
    <rPh sb="7" eb="8">
      <t>チュウ</t>
    </rPh>
    <rPh sb="8" eb="9">
      <t>ゾウ</t>
    </rPh>
    <phoneticPr fontId="1"/>
  </si>
  <si>
    <t>移動（伴ず）日中増１．０・２人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</si>
  <si>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移動（伴ず）日中増１．５</t>
    <rPh sb="6" eb="7">
      <t>ヒ</t>
    </rPh>
    <rPh sb="7" eb="8">
      <t>チュウ</t>
    </rPh>
    <rPh sb="8" eb="9">
      <t>ゾウ</t>
    </rPh>
    <phoneticPr fontId="1"/>
  </si>
  <si>
    <t>移動（伴ず）日中増１．５・２人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</si>
  <si>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移動（伴ず）日中増２．０</t>
    <rPh sb="6" eb="7">
      <t>ヒ</t>
    </rPh>
    <rPh sb="7" eb="8">
      <t>チュウ</t>
    </rPh>
    <rPh sb="8" eb="9">
      <t>ゾウ</t>
    </rPh>
    <phoneticPr fontId="1"/>
  </si>
  <si>
    <t>移動（伴ず）日中増２．０・２人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</si>
  <si>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移動（伴ず）日中増２．５</t>
    <rPh sb="6" eb="7">
      <t>ヒ</t>
    </rPh>
    <rPh sb="7" eb="8">
      <t>チュウ</t>
    </rPh>
    <rPh sb="8" eb="9">
      <t>ゾウ</t>
    </rPh>
    <phoneticPr fontId="1"/>
  </si>
  <si>
    <t>移動（伴ず）日中増２．５・２人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</si>
  <si>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移動（伴ず）日中増３．０</t>
    <rPh sb="6" eb="7">
      <t>ヒ</t>
    </rPh>
    <rPh sb="7" eb="8">
      <t>チュウ</t>
    </rPh>
    <rPh sb="8" eb="9">
      <t>ゾウ</t>
    </rPh>
    <phoneticPr fontId="1"/>
  </si>
  <si>
    <t>移動（伴ず）日中増３．０・２人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</si>
  <si>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移動（伴ず）日中増３．５</t>
    <rPh sb="6" eb="7">
      <t>ヒ</t>
    </rPh>
    <rPh sb="7" eb="8">
      <t>チュウ</t>
    </rPh>
    <rPh sb="8" eb="9">
      <t>ゾウ</t>
    </rPh>
    <phoneticPr fontId="1"/>
  </si>
  <si>
    <t>移動（伴ず）日中増３．５・２人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</si>
  <si>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移動（伴ず）日中増４．０</t>
    <rPh sb="6" eb="7">
      <t>ヒ</t>
    </rPh>
    <rPh sb="7" eb="8">
      <t>チュウ</t>
    </rPh>
    <rPh sb="8" eb="9">
      <t>ゾウ</t>
    </rPh>
    <phoneticPr fontId="1"/>
  </si>
  <si>
    <t>移動（伴ず）日中増４．０・２人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</si>
  <si>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移動（伴ず）日中増４．５</t>
    <rPh sb="6" eb="7">
      <t>ヒ</t>
    </rPh>
    <rPh sb="7" eb="8">
      <t>チュウ</t>
    </rPh>
    <rPh sb="8" eb="9">
      <t>ゾウ</t>
    </rPh>
    <phoneticPr fontId="1"/>
  </si>
  <si>
    <t>移動（伴ず）日中増４．５・２人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</si>
  <si>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移動（伴ず）日中増５．０</t>
    <rPh sb="6" eb="7">
      <t>ヒ</t>
    </rPh>
    <rPh sb="7" eb="8">
      <t>チュウ</t>
    </rPh>
    <rPh sb="8" eb="9">
      <t>ゾウ</t>
    </rPh>
    <phoneticPr fontId="1"/>
  </si>
  <si>
    <t>移動（伴ず）日中増５．０・２人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</si>
  <si>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移動（伴ず）日中増５．５</t>
    <rPh sb="6" eb="7">
      <t>ヒ</t>
    </rPh>
    <rPh sb="7" eb="8">
      <t>チュウ</t>
    </rPh>
    <rPh sb="8" eb="9">
      <t>ゾウ</t>
    </rPh>
    <phoneticPr fontId="1"/>
  </si>
  <si>
    <t>移動（伴ず）日中増５．５・２人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</si>
  <si>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移動（伴ず）日中増６．０</t>
    <rPh sb="6" eb="7">
      <t>ヒ</t>
    </rPh>
    <rPh sb="7" eb="8">
      <t>チュウ</t>
    </rPh>
    <rPh sb="8" eb="9">
      <t>ゾウ</t>
    </rPh>
    <phoneticPr fontId="1"/>
  </si>
  <si>
    <t>移動（伴ず）日中増６．０・２人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</si>
  <si>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移動（伴ず）日中増６．５</t>
    <rPh sb="6" eb="7">
      <t>ヒ</t>
    </rPh>
    <rPh sb="7" eb="8">
      <t>チュウ</t>
    </rPh>
    <rPh sb="8" eb="9">
      <t>ゾウ</t>
    </rPh>
    <phoneticPr fontId="1"/>
  </si>
  <si>
    <t>移動（伴ず）日中増６．５・２人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</si>
  <si>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移動（伴ず）日中増７．０</t>
    <rPh sb="6" eb="7">
      <t>ヒ</t>
    </rPh>
    <rPh sb="7" eb="8">
      <t>チュウ</t>
    </rPh>
    <rPh sb="8" eb="9">
      <t>ゾウ</t>
    </rPh>
    <phoneticPr fontId="1"/>
  </si>
  <si>
    <t>移動（伴ず）日中増７．０・２人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</si>
  <si>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移動（伴ず）日中増７．５</t>
    <rPh sb="6" eb="7">
      <t>ヒ</t>
    </rPh>
    <rPh sb="7" eb="8">
      <t>チュウ</t>
    </rPh>
    <rPh sb="8" eb="9">
      <t>ゾウ</t>
    </rPh>
    <phoneticPr fontId="1"/>
  </si>
  <si>
    <t>移動（伴ず）日中増７．５・２人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</si>
  <si>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移動（伴ず）日中増８．０</t>
    <rPh sb="6" eb="7">
      <t>ヒ</t>
    </rPh>
    <rPh sb="7" eb="8">
      <t>チュウ</t>
    </rPh>
    <rPh sb="8" eb="9">
      <t>ゾウ</t>
    </rPh>
    <phoneticPr fontId="1"/>
  </si>
  <si>
    <t>移動（伴ず）日中増８．０・２人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</si>
  <si>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移動（伴ず）日中増８．５</t>
    <rPh sb="6" eb="7">
      <t>ヒ</t>
    </rPh>
    <rPh sb="7" eb="8">
      <t>チュウ</t>
    </rPh>
    <rPh sb="8" eb="9">
      <t>ゾウ</t>
    </rPh>
    <phoneticPr fontId="1"/>
  </si>
  <si>
    <t>移動（伴ず）日中増８．５・２人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</si>
  <si>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移動（伴ず）日中増９．０</t>
    <rPh sb="6" eb="7">
      <t>ヒ</t>
    </rPh>
    <rPh sb="7" eb="8">
      <t>チュウ</t>
    </rPh>
    <rPh sb="8" eb="9">
      <t>ゾウ</t>
    </rPh>
    <phoneticPr fontId="1"/>
  </si>
  <si>
    <t>移動（伴ず）日中増９．０・２人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</si>
  <si>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移動（伴ず）日中増９．５</t>
    <rPh sb="6" eb="7">
      <t>ヒ</t>
    </rPh>
    <rPh sb="7" eb="8">
      <t>チュウ</t>
    </rPh>
    <rPh sb="8" eb="9">
      <t>ゾウ</t>
    </rPh>
    <phoneticPr fontId="1"/>
  </si>
  <si>
    <t>移動（伴ず）日中増９．５・２人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</si>
  <si>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移動（伴ず）日中増１０．０</t>
    <rPh sb="6" eb="7">
      <t>ヒ</t>
    </rPh>
    <rPh sb="7" eb="8">
      <t>チュウ</t>
    </rPh>
    <rPh sb="8" eb="9">
      <t>ゾウ</t>
    </rPh>
    <phoneticPr fontId="1"/>
  </si>
  <si>
    <t>移動（伴ず）日中増１０．０・２人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</si>
  <si>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移動（伴ず）早朝増０．５</t>
    <rPh sb="8" eb="9">
      <t>ゾウ</t>
    </rPh>
    <phoneticPr fontId="1"/>
  </si>
  <si>
    <t>移動（伴ず）早朝増０．５・２人</t>
    <rPh sb="8" eb="9">
      <t>ゾウ</t>
    </rPh>
    <rPh sb="14" eb="15">
      <t>ヒト</t>
    </rPh>
    <phoneticPr fontId="1"/>
  </si>
  <si>
    <t>移動（伴ず）早朝増１．０</t>
    <rPh sb="8" eb="9">
      <t>ゾウ</t>
    </rPh>
    <phoneticPr fontId="1"/>
  </si>
  <si>
    <t>移動（伴ず）早朝増１．０・２人</t>
    <rPh sb="8" eb="9">
      <t>ゾウ</t>
    </rPh>
    <rPh sb="14" eb="15">
      <t>ヒト</t>
    </rPh>
    <phoneticPr fontId="1"/>
  </si>
  <si>
    <t>移動（伴ず）早朝増１．５</t>
    <rPh sb="8" eb="9">
      <t>ゾウ</t>
    </rPh>
    <phoneticPr fontId="1"/>
  </si>
  <si>
    <t>移動（伴ず）早朝増１．５・２人</t>
    <rPh sb="8" eb="9">
      <t>ゾウ</t>
    </rPh>
    <rPh sb="14" eb="15">
      <t>ヒト</t>
    </rPh>
    <phoneticPr fontId="1"/>
  </si>
  <si>
    <t>移動（伴ず）早朝増２．０</t>
    <rPh sb="8" eb="9">
      <t>ゾウ</t>
    </rPh>
    <phoneticPr fontId="1"/>
  </si>
  <si>
    <t>移動（伴ず）早朝増２．０・２人</t>
    <rPh sb="8" eb="9">
      <t>ゾウ</t>
    </rPh>
    <rPh sb="14" eb="15">
      <t>ヒト</t>
    </rPh>
    <phoneticPr fontId="1"/>
  </si>
  <si>
    <t>移動（伴ず）夜間増０．５</t>
    <rPh sb="8" eb="9">
      <t>ゾウ</t>
    </rPh>
    <phoneticPr fontId="1"/>
  </si>
  <si>
    <t>移動（伴ず）夜間増０．５・２人</t>
    <rPh sb="8" eb="9">
      <t>ゾウ</t>
    </rPh>
    <rPh sb="14" eb="15">
      <t>ヒト</t>
    </rPh>
    <phoneticPr fontId="1"/>
  </si>
  <si>
    <t>移動（伴ず）夜間増１．０</t>
    <rPh sb="8" eb="9">
      <t>ゾウ</t>
    </rPh>
    <phoneticPr fontId="1"/>
  </si>
  <si>
    <t>移動（伴ず）夜間増１．０・２人</t>
    <rPh sb="8" eb="9">
      <t>ゾウ</t>
    </rPh>
    <rPh sb="14" eb="15">
      <t>ヒト</t>
    </rPh>
    <phoneticPr fontId="1"/>
  </si>
  <si>
    <t>移動（伴ず）夜間増１．５</t>
    <rPh sb="8" eb="9">
      <t>ゾウ</t>
    </rPh>
    <phoneticPr fontId="1"/>
  </si>
  <si>
    <t>移動（伴ず）夜間増１．５・２人</t>
    <rPh sb="8" eb="9">
      <t>ゾウ</t>
    </rPh>
    <rPh sb="14" eb="15">
      <t>ヒト</t>
    </rPh>
    <phoneticPr fontId="1"/>
  </si>
  <si>
    <t>移動（伴ず）夜間増２．０</t>
    <rPh sb="8" eb="9">
      <t>ゾウ</t>
    </rPh>
    <phoneticPr fontId="1"/>
  </si>
  <si>
    <t>移動（伴ず）夜間増２．０・２人</t>
    <rPh sb="8" eb="9">
      <t>ゾウ</t>
    </rPh>
    <rPh sb="14" eb="15">
      <t>ヒト</t>
    </rPh>
    <phoneticPr fontId="1"/>
  </si>
  <si>
    <t>移動（伴ず）夜間増２．５</t>
    <rPh sb="8" eb="9">
      <t>ゾウ</t>
    </rPh>
    <phoneticPr fontId="1"/>
  </si>
  <si>
    <t>移動（伴ず）夜間増２．５・２人</t>
    <rPh sb="8" eb="9">
      <t>ゾウ</t>
    </rPh>
    <rPh sb="14" eb="15">
      <t>ヒト</t>
    </rPh>
    <phoneticPr fontId="1"/>
  </si>
  <si>
    <t>移動（伴ず）夜間増３．０</t>
    <rPh sb="8" eb="9">
      <t>ゾウ</t>
    </rPh>
    <phoneticPr fontId="1"/>
  </si>
  <si>
    <t>移動（伴ず）夜間増３．０・２人</t>
    <rPh sb="8" eb="9">
      <t>ゾウ</t>
    </rPh>
    <rPh sb="14" eb="15">
      <t>ヒト</t>
    </rPh>
    <phoneticPr fontId="1"/>
  </si>
  <si>
    <t>移動（伴ず）夜間増３．５</t>
    <rPh sb="8" eb="9">
      <t>ゾウ</t>
    </rPh>
    <phoneticPr fontId="1"/>
  </si>
  <si>
    <t>移動（伴ず）夜間増３．５・２人</t>
    <rPh sb="8" eb="9">
      <t>ゾウ</t>
    </rPh>
    <rPh sb="14" eb="15">
      <t>ヒト</t>
    </rPh>
    <phoneticPr fontId="1"/>
  </si>
  <si>
    <t>移動（伴ず）夜間増４．０</t>
    <rPh sb="8" eb="9">
      <t>ゾウ</t>
    </rPh>
    <phoneticPr fontId="1"/>
  </si>
  <si>
    <t>移動（伴ず）夜間増４．０・２人</t>
    <rPh sb="8" eb="9">
      <t>ゾウ</t>
    </rPh>
    <rPh sb="14" eb="15">
      <t>ヒト</t>
    </rPh>
    <phoneticPr fontId="1"/>
  </si>
  <si>
    <t>移動（伴ず）深夜増０．５</t>
    <rPh sb="8" eb="9">
      <t>ゾウ</t>
    </rPh>
    <phoneticPr fontId="1"/>
  </si>
  <si>
    <t>移動（伴ず）深夜増０．５・２人</t>
    <rPh sb="8" eb="9">
      <t>ゾウ</t>
    </rPh>
    <rPh sb="14" eb="15">
      <t>ヒト</t>
    </rPh>
    <phoneticPr fontId="1"/>
  </si>
  <si>
    <t>移動（伴ず）深夜増１．０</t>
    <rPh sb="8" eb="9">
      <t>ゾウ</t>
    </rPh>
    <phoneticPr fontId="1"/>
  </si>
  <si>
    <t>移動（伴ず）深夜増１．０・２人</t>
    <rPh sb="8" eb="9">
      <t>ゾウ</t>
    </rPh>
    <rPh sb="14" eb="15">
      <t>ヒト</t>
    </rPh>
    <phoneticPr fontId="1"/>
  </si>
  <si>
    <t>移動（伴ず）深夜増１．５</t>
    <rPh sb="8" eb="9">
      <t>ゾウ</t>
    </rPh>
    <phoneticPr fontId="1"/>
  </si>
  <si>
    <t>移動（伴ず）深夜増１．５・２人</t>
    <rPh sb="8" eb="9">
      <t>ゾウ</t>
    </rPh>
    <rPh sb="14" eb="15">
      <t>ヒト</t>
    </rPh>
    <phoneticPr fontId="1"/>
  </si>
  <si>
    <t>移動（伴ず）深夜増２．０</t>
    <rPh sb="8" eb="9">
      <t>ゾウ</t>
    </rPh>
    <phoneticPr fontId="1"/>
  </si>
  <si>
    <t>移動（伴ず）深夜増２．０・２人</t>
    <rPh sb="8" eb="9">
      <t>ゾウ</t>
    </rPh>
    <rPh sb="14" eb="15">
      <t>ヒト</t>
    </rPh>
    <phoneticPr fontId="1"/>
  </si>
  <si>
    <t>移動（伴ず）深夜増２．５</t>
    <rPh sb="8" eb="9">
      <t>ゾウ</t>
    </rPh>
    <phoneticPr fontId="1"/>
  </si>
  <si>
    <t>移動（伴ず）深夜増２．５・２人</t>
    <rPh sb="8" eb="9">
      <t>ゾウ</t>
    </rPh>
    <rPh sb="14" eb="15">
      <t>ヒト</t>
    </rPh>
    <phoneticPr fontId="1"/>
  </si>
  <si>
    <t>移動（伴ず）深夜増３．０</t>
    <rPh sb="8" eb="9">
      <t>ゾウ</t>
    </rPh>
    <phoneticPr fontId="1"/>
  </si>
  <si>
    <t>移動（伴ず）深夜増３．０・２人</t>
    <rPh sb="8" eb="9">
      <t>ゾウ</t>
    </rPh>
    <rPh sb="14" eb="15">
      <t>ヒト</t>
    </rPh>
    <phoneticPr fontId="1"/>
  </si>
  <si>
    <t>移動（伴ず）深夜増３．５</t>
    <rPh sb="8" eb="9">
      <t>ゾウ</t>
    </rPh>
    <phoneticPr fontId="1"/>
  </si>
  <si>
    <t>移動（伴ず）深夜増３．５・２人</t>
    <rPh sb="8" eb="9">
      <t>ゾウ</t>
    </rPh>
    <rPh sb="14" eb="15">
      <t>ヒト</t>
    </rPh>
    <phoneticPr fontId="1"/>
  </si>
  <si>
    <t>移動（伴ず）深夜増４．０</t>
    <rPh sb="8" eb="9">
      <t>ゾウ</t>
    </rPh>
    <phoneticPr fontId="1"/>
  </si>
  <si>
    <t>移動（伴ず）深夜増４．０・２人</t>
    <rPh sb="8" eb="9">
      <t>ゾウ</t>
    </rPh>
    <rPh sb="14" eb="15">
      <t>ヒト</t>
    </rPh>
    <phoneticPr fontId="1"/>
  </si>
  <si>
    <t>移動（伴ず）深夜増４．５</t>
    <rPh sb="8" eb="9">
      <t>ゾウ</t>
    </rPh>
    <phoneticPr fontId="1"/>
  </si>
  <si>
    <t>移動（伴ず）深夜増４．５・２人</t>
    <rPh sb="8" eb="9">
      <t>ゾウ</t>
    </rPh>
    <rPh sb="14" eb="15">
      <t>ヒト</t>
    </rPh>
    <phoneticPr fontId="1"/>
  </si>
  <si>
    <t>移動（伴ず）深夜増５．０</t>
    <rPh sb="8" eb="9">
      <t>ゾウ</t>
    </rPh>
    <phoneticPr fontId="1"/>
  </si>
  <si>
    <t>移動（伴ず）深夜増５．０・２人</t>
    <rPh sb="8" eb="9">
      <t>ゾウ</t>
    </rPh>
    <rPh sb="14" eb="15">
      <t>ヒト</t>
    </rPh>
    <phoneticPr fontId="1"/>
  </si>
  <si>
    <t>移動（伴ず）深夜増５．５</t>
    <rPh sb="8" eb="9">
      <t>ゾウ</t>
    </rPh>
    <phoneticPr fontId="1"/>
  </si>
  <si>
    <t>移動（伴ず）深夜増５．５・２人</t>
    <rPh sb="8" eb="9">
      <t>ゾウ</t>
    </rPh>
    <rPh sb="14" eb="15">
      <t>ヒト</t>
    </rPh>
    <phoneticPr fontId="1"/>
  </si>
  <si>
    <t>移動（伴ず）深夜増６．０</t>
    <rPh sb="8" eb="9">
      <t>ゾウ</t>
    </rPh>
    <phoneticPr fontId="1"/>
  </si>
  <si>
    <t>移動（伴ず）深夜増６．０・２人</t>
    <rPh sb="8" eb="9">
      <t>ゾウ</t>
    </rPh>
    <rPh sb="14" eb="15">
      <t>ヒト</t>
    </rPh>
    <phoneticPr fontId="1"/>
  </si>
  <si>
    <t>移動（伴う）夜間０．５・深夜１．５</t>
  </si>
  <si>
    <t>移動（伴う）夜間０．５・深夜１．５・２人</t>
  </si>
  <si>
    <t>移動（伴う）夜間０．５・深夜２．０</t>
  </si>
  <si>
    <t>移動（伴う）夜間０．５・深夜２．０・２人</t>
  </si>
  <si>
    <t>移動（伴う）夜間０．５・深夜２．５</t>
  </si>
  <si>
    <t>移動（伴う）夜間０．５・深夜２．５・２人</t>
  </si>
  <si>
    <t>移動（伴う）夜間１．０・深夜０．５</t>
  </si>
  <si>
    <t>移動（伴う）夜間１．０・深夜０．５・２人</t>
  </si>
  <si>
    <t>移動（伴う）夜間１．０・深夜１．０</t>
  </si>
  <si>
    <t>移動（伴う）夜間１．０・深夜１．０・２人</t>
  </si>
  <si>
    <t>移動（伴う）夜間１．０・深夜１．５</t>
  </si>
  <si>
    <t>移動（伴う）夜間１．０・深夜１．５・２人</t>
  </si>
  <si>
    <t>移動（伴う）夜間１．０・深夜２．０</t>
  </si>
  <si>
    <t>移動（伴う）夜間１．０・深夜２．０・２人</t>
  </si>
  <si>
    <t>移動（伴う）夜間１．５・深夜０．５</t>
  </si>
  <si>
    <t>移動（伴う）夜間１．５・深夜０．５・２人</t>
  </si>
  <si>
    <t>移動（伴う）夜間１．５・深夜１．０</t>
  </si>
  <si>
    <t>移動（伴う）夜間１．５・深夜１．０・２人</t>
  </si>
  <si>
    <t>移動（伴う）夜間１．５・深夜１．５</t>
  </si>
  <si>
    <t>移動（伴う）夜間１．５・深夜１．５・２人</t>
  </si>
  <si>
    <t>移動（伴う）夜間２．０・深夜０．５</t>
  </si>
  <si>
    <t>移動（伴う）夜間２．０・深夜０．５・２人</t>
  </si>
  <si>
    <t>移動（伴う）夜間２．０・深夜１．０</t>
  </si>
  <si>
    <t>移動（伴う）夜間２．０・深夜１．０・２人</t>
  </si>
  <si>
    <t>移動（伴う）夜間２．５・深夜０．５</t>
  </si>
  <si>
    <t>移動（伴う）夜間２．５・深夜０．５・２人</t>
  </si>
  <si>
    <t>移動（伴う）日跨増深夜０．５・深夜０．５</t>
  </si>
  <si>
    <t>移動（伴う）日跨増深夜０．５・深夜０．５・２人</t>
  </si>
  <si>
    <t>移動（伴う）日跨増深夜０．５・深夜１．０</t>
  </si>
  <si>
    <t>移動（伴う）日跨増深夜０．５・深夜１．０・２人</t>
  </si>
  <si>
    <t>移動（伴う）日跨増深夜０．５・深夜１．５</t>
  </si>
  <si>
    <t>移動（伴う）日跨増深夜０．５・深夜１．５・２人</t>
  </si>
  <si>
    <t>移動（伴う）日跨増深夜０．５・深夜２．０</t>
  </si>
  <si>
    <t>移動（伴う）日跨増深夜０．５・深夜２．０・２人</t>
  </si>
  <si>
    <t>移動（伴う）日跨増深夜０．５・深夜２．５</t>
  </si>
  <si>
    <t>移動（伴う）日跨増深夜０．５・深夜２．５・２人</t>
  </si>
  <si>
    <t>移動（伴う）日跨増深夜１．０・深夜０．５</t>
  </si>
  <si>
    <t>移動（伴う）日跨増深夜１．０・深夜０．５・２人</t>
  </si>
  <si>
    <t>移動（伴う）日跨増深夜１．０・深夜１．０</t>
  </si>
  <si>
    <t>移動（伴う）日跨増深夜１．０・深夜１．０・２人</t>
  </si>
  <si>
    <t>移動（伴う）日跨増深夜１．０・深夜１．５</t>
  </si>
  <si>
    <t>移動（伴う）日跨増深夜１．０・深夜１．５・２人</t>
  </si>
  <si>
    <t>移動（伴う）日跨増深夜１．０・深夜２．０</t>
  </si>
  <si>
    <t>移動（伴う）日跨増深夜１．０・深夜２．０・２人</t>
  </si>
  <si>
    <t>移動（伴う）日跨増深夜１．５・深夜０．５</t>
  </si>
  <si>
    <t>移動（伴う）日跨増深夜１．５・深夜０．５・２人</t>
  </si>
  <si>
    <t>移動（伴う）日跨増深夜１．５・深夜１．０</t>
  </si>
  <si>
    <t>移動（伴う）日跨増深夜１．５・深夜１．０・２人</t>
  </si>
  <si>
    <t>移動（伴う）日跨増深夜１．５・深夜１．５</t>
  </si>
  <si>
    <t>移動（伴う）日跨増深夜１．５・深夜１．５・２人</t>
  </si>
  <si>
    <t>移動（伴う）日跨増深夜２．０・深夜０．５</t>
  </si>
  <si>
    <t>移動（伴う）日跨増深夜２．０・深夜０．５・２人</t>
  </si>
  <si>
    <t>移動（伴う）日跨増深夜２．０・深夜１．０</t>
  </si>
  <si>
    <t>移動（伴う）日跨増深夜２．０・深夜１．０・２人</t>
  </si>
  <si>
    <t>移動（伴う）日跨増深夜２．５・深夜０．５</t>
  </si>
  <si>
    <t>移動（伴う）日跨増深夜２．５・深夜０．５・２人</t>
  </si>
  <si>
    <t>移動（伴う）深夜０．５・早朝１．５・日中０．５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</si>
  <si>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移動（伴う）深夜０．５・早朝１．５・日中０．５・２人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</si>
  <si>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移動（伴う）深夜０．５・早朝１．５・日中１．０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</si>
  <si>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移動（伴う）深夜０．５・早朝１．５・日中１．０・２人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</si>
  <si>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移動（伴う）深夜１．０・早朝１．５・日中０．５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</si>
  <si>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移動（伴う）深夜１．０・早朝１．５・日中０．５・２人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</si>
  <si>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移動（伴う）深夜０．５・早朝１．０・日中０．５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</si>
  <si>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移動（伴う）深夜０．５・早朝１．０・日中０．５・２人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</si>
  <si>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移動（伴う）深夜０．５・早朝１．０・日中１．０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</si>
  <si>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移動（伴う）深夜０．５・早朝１．０・日中１．０・２人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</si>
  <si>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移動（伴う）深夜０．５・早朝１．０・日中１．５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</si>
  <si>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移動（伴う）深夜０．５・早朝１．０・日中１．５・２人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</si>
  <si>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移動（伴う）深夜１．０・早朝１．０・日中０．５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</si>
  <si>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移動（伴う）深夜１．０・早朝１．０・日中０．５・２人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</si>
  <si>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(3)日中
 １時間以上
 １時間３０分未満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</si>
  <si>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(4)日中
 １時間３０分以上
 ２時間未満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</si>
  <si>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(5)日中
 ２時間以上
 ２時間３０分未満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</si>
  <si>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(6)日中
 ２時間３０分以上
 ３時間未満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</si>
  <si>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(7)日中
 ３時間以上
 ３時間３０分未満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</si>
  <si>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(8)日中
 ３時間３０分以上
 ４時間未満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</si>
  <si>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(9)日中
 ４時間以上
 ４時間３０分未満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</si>
  <si>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(10)日中
 ４時間３０分以上
 ５時間未満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</si>
  <si>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(11)日中
 ５時間以上
 ５時間３０分未満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1"/>
  </si>
  <si>
    <t>(12)日中
 ５時間３０分以上
 ６時間未満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</si>
  <si>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(13)日中
 ６時間以上
 ６時間３０分未満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1"/>
  </si>
  <si>
    <t>(14)日中
 ６時間３０分以上
 ７時間未満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</si>
  <si>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(15)日中
 ７時間以上
 ７時間３０分未満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1"/>
  </si>
  <si>
    <t>(16)日中
 ７時間３０分以上
 ８時間未満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</si>
  <si>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(17)日中
 ８時間以上
 ８時間３０分未満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1"/>
  </si>
  <si>
    <t>(5)深夜
 ２時間以上
 ２時間３０分未満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</si>
  <si>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(6)深夜
 ２時間３０分以上
 ３時間未満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</si>
  <si>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(7)深夜
 ３時間以上
 ３時間３０分未満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</si>
  <si>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(8)深夜
 ３時間３０分以上
 ４時間未満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</si>
  <si>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(9)深夜
 ４時間以上
 ４時間３０分未満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</si>
  <si>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(10)深夜
 ４時間３０分以上
 ５時間未満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</si>
  <si>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(3)早朝
 １時間以上
 １時間３０分未満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</si>
  <si>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(4)早朝
 １時間３０分以上
 ２時間未満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</si>
  <si>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(5)早朝
 ２時間以上
 ２時間３０分未満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</si>
  <si>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(1)夜間
 ３０分未満</t>
    <rPh sb="9" eb="10">
      <t>フン</t>
    </rPh>
    <rPh sb="10" eb="12">
      <t>ミマン</t>
    </rPh>
    <phoneticPr fontId="1"/>
  </si>
  <si>
    <t>(2)夜間
 ３０分以上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</si>
  <si>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(3)夜間
 １時間以上
 １時間３０分未満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</si>
  <si>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イ　移動支援（身体介護を伴う場合）　（日中のみ）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0">
      <t>ヒ</t>
    </rPh>
    <rPh sb="20" eb="21">
      <t>チュウ</t>
    </rPh>
    <phoneticPr fontId="1"/>
  </si>
  <si>
    <t>イ　移動支援（身体介護を伴う場合）　（早朝のみ）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ソウチョウ</t>
    </rPh>
    <phoneticPr fontId="1"/>
  </si>
  <si>
    <t>イ　移動支援（身体介護を伴う場合）　（夜間のみ）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ヤカン</t>
    </rPh>
    <phoneticPr fontId="1"/>
  </si>
  <si>
    <t>イ　移動支援（身体介護を伴う場合）　（深夜のみ）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シンヤ</t>
    </rPh>
    <phoneticPr fontId="1"/>
  </si>
  <si>
    <t>イ　移動支援（身体介護を伴う場合）　（深夜＋早朝）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シンヤ</t>
    </rPh>
    <rPh sb="22" eb="24">
      <t>ソウチョウ</t>
    </rPh>
    <phoneticPr fontId="1"/>
  </si>
  <si>
    <t>イ　移動支援（身体介護を伴う場合）　（早朝＋日中）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ソウチョウ</t>
    </rPh>
    <rPh sb="22" eb="23">
      <t>ヒ</t>
    </rPh>
    <rPh sb="23" eb="24">
      <t>チュウ</t>
    </rPh>
    <phoneticPr fontId="1"/>
  </si>
  <si>
    <t>イ　移動支援（身体介護を伴う場合）　（日中＋夜間）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0">
      <t>ヒ</t>
    </rPh>
    <rPh sb="20" eb="21">
      <t>チュウ</t>
    </rPh>
    <rPh sb="22" eb="24">
      <t>ヤカン</t>
    </rPh>
    <phoneticPr fontId="1"/>
  </si>
  <si>
    <t>イ　移動支援（身体介護を伴う場合）　（深夜＋早朝＋日中）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シンヤ</t>
    </rPh>
    <rPh sb="22" eb="24">
      <t>ソウチョウ</t>
    </rPh>
    <rPh sb="25" eb="26">
      <t>ヒ</t>
    </rPh>
    <rPh sb="26" eb="27">
      <t>チュウ</t>
    </rPh>
    <phoneticPr fontId="1"/>
  </si>
  <si>
    <t>イ　移動支援（身体介護を伴う場合）　（夜間＋深夜）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ヤカン</t>
    </rPh>
    <rPh sb="22" eb="24">
      <t>シンヤ</t>
    </rPh>
    <phoneticPr fontId="1"/>
  </si>
  <si>
    <t>イ　移動支援（身体介護を伴う場合）　（日を跨る場合　２日目深夜増分）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0">
      <t>ヒ</t>
    </rPh>
    <rPh sb="21" eb="22">
      <t>マタガ</t>
    </rPh>
    <rPh sb="23" eb="25">
      <t>バアイ</t>
    </rPh>
    <rPh sb="27" eb="28">
      <t>ヒ</t>
    </rPh>
    <rPh sb="28" eb="29">
      <t>メ</t>
    </rPh>
    <rPh sb="29" eb="31">
      <t>シンヤ</t>
    </rPh>
    <rPh sb="31" eb="33">
      <t>ゾウブン</t>
    </rPh>
    <phoneticPr fontId="1"/>
  </si>
  <si>
    <t>イ　移動支援（身体介護を伴う場合）　（深夜＋早朝＋日中）　　※サービス間隔が２時間未満の場合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シンヤ</t>
    </rPh>
    <rPh sb="22" eb="24">
      <t>ソウチョウ</t>
    </rPh>
    <rPh sb="25" eb="26">
      <t>ヒ</t>
    </rPh>
    <rPh sb="26" eb="27">
      <t>チュウ</t>
    </rPh>
    <rPh sb="35" eb="37">
      <t>カンカク</t>
    </rPh>
    <rPh sb="39" eb="41">
      <t>ジカン</t>
    </rPh>
    <rPh sb="41" eb="43">
      <t>ミマン</t>
    </rPh>
    <rPh sb="44" eb="46">
      <t>バアイ</t>
    </rPh>
    <phoneticPr fontId="1"/>
  </si>
  <si>
    <t>イ　移動支援（身体介護を伴う場合）　（深夜＋日中）　　※サービス間隔が２時間未満の場合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シンヤ</t>
    </rPh>
    <rPh sb="22" eb="23">
      <t>ヒ</t>
    </rPh>
    <rPh sb="23" eb="24">
      <t>チュウ</t>
    </rPh>
    <phoneticPr fontId="1"/>
  </si>
  <si>
    <t>イ　移動支援（身体介護を伴う場合）　（日中＋夜間＋深夜）　　※サービス間隔が２時間未満の場合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0">
      <t>ヒ</t>
    </rPh>
    <rPh sb="20" eb="21">
      <t>チュウ</t>
    </rPh>
    <rPh sb="22" eb="24">
      <t>ヤカン</t>
    </rPh>
    <rPh sb="25" eb="27">
      <t>シンヤ</t>
    </rPh>
    <phoneticPr fontId="1"/>
  </si>
  <si>
    <t>イ　移動支援（身体介護を伴う場合）　（日中増分)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0">
      <t>ヒ</t>
    </rPh>
    <rPh sb="20" eb="21">
      <t>チュウ</t>
    </rPh>
    <rPh sb="21" eb="23">
      <t>ゾウブン</t>
    </rPh>
    <phoneticPr fontId="1"/>
  </si>
  <si>
    <t>イ　移動支援（身体介護を伴う場合）　（深夜増分）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シンヤ</t>
    </rPh>
    <rPh sb="21" eb="23">
      <t>ゾウブン</t>
    </rPh>
    <phoneticPr fontId="1"/>
  </si>
  <si>
    <t>ロ　移動支援（身体介護を伴わない場合）　（日中のみ）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6" eb="18">
      <t>バアイ</t>
    </rPh>
    <rPh sb="21" eb="22">
      <t>ヒ</t>
    </rPh>
    <rPh sb="22" eb="23">
      <t>チュウ</t>
    </rPh>
    <phoneticPr fontId="1"/>
  </si>
  <si>
    <t>ロ　移動支援（身体介護を伴わない場合）　（早朝のみ）</t>
    <rPh sb="21" eb="23">
      <t>ソウチョウ</t>
    </rPh>
    <phoneticPr fontId="1"/>
  </si>
  <si>
    <t>ロ　移動支援（身体介護を伴わない場合）　（深夜のみ）</t>
    <rPh sb="21" eb="23">
      <t>シンヤ</t>
    </rPh>
    <phoneticPr fontId="1"/>
  </si>
  <si>
    <t>ロ　移動支援（身体介護を伴わない場合）　（深夜＋早朝）</t>
    <rPh sb="21" eb="23">
      <t>シンヤ</t>
    </rPh>
    <rPh sb="24" eb="26">
      <t>ソウチョウ</t>
    </rPh>
    <phoneticPr fontId="1"/>
  </si>
  <si>
    <t>ロ　移動支援（身体介護を伴わない場合）　（早朝＋日中）</t>
    <rPh sb="21" eb="23">
      <t>ソウチョウ</t>
    </rPh>
    <rPh sb="24" eb="25">
      <t>ヒ</t>
    </rPh>
    <rPh sb="25" eb="26">
      <t>チュウ</t>
    </rPh>
    <phoneticPr fontId="1"/>
  </si>
  <si>
    <t>ロ　移動支援（身体介護を伴わない場合）　（日中＋夜間）</t>
    <rPh sb="21" eb="22">
      <t>ヒ</t>
    </rPh>
    <rPh sb="22" eb="23">
      <t>チュウ</t>
    </rPh>
    <rPh sb="24" eb="26">
      <t>ヤカン</t>
    </rPh>
    <phoneticPr fontId="1"/>
  </si>
  <si>
    <t>ロ　移動支援（身体介護を伴わない場合）　（夜間＋深夜）</t>
    <rPh sb="21" eb="23">
      <t>ヤカン</t>
    </rPh>
    <rPh sb="24" eb="26">
      <t>シンヤ</t>
    </rPh>
    <phoneticPr fontId="1"/>
  </si>
  <si>
    <t>ロ　移動支援（身体介護を伴わない場合）　（日を跨る場合　２日目深夜増分）</t>
    <rPh sb="21" eb="22">
      <t>ヒ</t>
    </rPh>
    <rPh sb="23" eb="24">
      <t>マタガ</t>
    </rPh>
    <rPh sb="25" eb="27">
      <t>バアイ</t>
    </rPh>
    <rPh sb="29" eb="30">
      <t>ヒ</t>
    </rPh>
    <rPh sb="30" eb="31">
      <t>メ</t>
    </rPh>
    <rPh sb="31" eb="33">
      <t>シンヤ</t>
    </rPh>
    <rPh sb="33" eb="35">
      <t>ゾウブン</t>
    </rPh>
    <phoneticPr fontId="1"/>
  </si>
  <si>
    <t>ロ　移動支援（身体介護を伴わない場合）　（深夜＋早朝＋日中）　　※サービス間隔が２時間未満の場合</t>
    <rPh sb="21" eb="23">
      <t>シンヤ</t>
    </rPh>
    <rPh sb="24" eb="26">
      <t>ソウチョウ</t>
    </rPh>
    <rPh sb="27" eb="28">
      <t>ヒ</t>
    </rPh>
    <rPh sb="28" eb="29">
      <t>チュウ</t>
    </rPh>
    <phoneticPr fontId="1"/>
  </si>
  <si>
    <t>ロ　移動支援（身体介護を伴わない場合）　（深夜＋日中）　　※サービス間隔が２時間未満の場合</t>
    <rPh sb="21" eb="23">
      <t>シンヤ</t>
    </rPh>
    <rPh sb="24" eb="25">
      <t>ヒ</t>
    </rPh>
    <rPh sb="25" eb="26">
      <t>チュウ</t>
    </rPh>
    <phoneticPr fontId="1"/>
  </si>
  <si>
    <t>ロ　移動支援（身体介護を伴わない場合）　（日中＋夜間＋深夜）　　※サービス間隔が２時間未満の場合</t>
    <rPh sb="21" eb="22">
      <t>ヒ</t>
    </rPh>
    <rPh sb="22" eb="23">
      <t>チュウ</t>
    </rPh>
    <rPh sb="24" eb="26">
      <t>ヤカン</t>
    </rPh>
    <rPh sb="27" eb="29">
      <t>シンヤ</t>
    </rPh>
    <phoneticPr fontId="1"/>
  </si>
  <si>
    <t>ロ　移動支援（身体介護を伴わない場合）　（日中増分)</t>
    <rPh sb="21" eb="22">
      <t>ヒ</t>
    </rPh>
    <rPh sb="22" eb="23">
      <t>チュウ</t>
    </rPh>
    <rPh sb="23" eb="25">
      <t>ゾウブン</t>
    </rPh>
    <phoneticPr fontId="1"/>
  </si>
  <si>
    <t>ロ　移動支援（身体介護を伴わない場合）　（早朝増分）</t>
    <rPh sb="21" eb="23">
      <t>ソウチョウ</t>
    </rPh>
    <rPh sb="23" eb="25">
      <t>ゾウブン</t>
    </rPh>
    <phoneticPr fontId="1"/>
  </si>
  <si>
    <t>ロ　移動支援（身体介護を伴わない場合）　（夜間増分）</t>
    <rPh sb="21" eb="23">
      <t>ヤカン</t>
    </rPh>
    <rPh sb="23" eb="25">
      <t>ゾウブン</t>
    </rPh>
    <phoneticPr fontId="1"/>
  </si>
  <si>
    <t>ロ　移動支援（身体介護を伴わない場合）　（深夜増分）</t>
    <rPh sb="21" eb="23">
      <t>シンヤ</t>
    </rPh>
    <rPh sb="23" eb="25">
      <t>ゾウブン</t>
    </rPh>
    <phoneticPr fontId="1"/>
  </si>
  <si>
    <t>(3)日中増分
 １時間以上
 １時間３０分未満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</si>
  <si>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(4)日中増分
 １時間３０分以上
 ２時間未満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</si>
  <si>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(2)日中増分
 ３０分以上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1"/>
  </si>
  <si>
    <t>(5)日中増分
 ２時間以上
 ２時間３０分未満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</si>
  <si>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(6)日中増分
 ２時間３０分以上
 ３時間未満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</si>
  <si>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(7)日中増分
 ３時間以上
 ３時間３０分未満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</si>
  <si>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(8)日中増分
 ３時間３０分以上
 ４時間未満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</si>
  <si>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(9)日中増分
 ４時間以上
 ４時間３０分未満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</si>
  <si>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早朝の場合</t>
    <rPh sb="0" eb="2">
      <t>ソウチョウ</t>
    </rPh>
    <rPh sb="3" eb="5">
      <t>バアイ</t>
    </rPh>
    <phoneticPr fontId="1"/>
  </si>
  <si>
    <t>夜間の場合</t>
    <rPh sb="0" eb="2">
      <t>ヤカン</t>
    </rPh>
    <rPh sb="3" eb="5">
      <t>バアイ</t>
    </rPh>
    <phoneticPr fontId="1"/>
  </si>
  <si>
    <t>(一)早朝
 １時間以上１時間　　３０分未満</t>
    <rPh sb="1" eb="2">
      <t>イチ</t>
    </rPh>
    <rPh sb="3" eb="5">
      <t>ソウチョウ</t>
    </rPh>
    <rPh sb="8" eb="10">
      <t>ジカン</t>
    </rPh>
    <rPh sb="10" eb="12">
      <t>イジョウ</t>
    </rPh>
    <rPh sb="13" eb="15">
      <t>ジカン</t>
    </rPh>
    <rPh sb="19" eb="20">
      <t>フン</t>
    </rPh>
    <rPh sb="20" eb="22">
      <t>ミマン</t>
    </rPh>
    <phoneticPr fontId="1"/>
  </si>
  <si>
    <t>(一)早朝
 ３０分以上１時間　　未満</t>
    <rPh sb="1" eb="2">
      <t>イチ</t>
    </rPh>
    <rPh sb="3" eb="5">
      <t>ソウチョウ</t>
    </rPh>
    <rPh sb="9" eb="10">
      <t>フン</t>
    </rPh>
    <rPh sb="10" eb="12">
      <t>イジョウ</t>
    </rPh>
    <rPh sb="13" eb="15">
      <t>ジカン</t>
    </rPh>
    <rPh sb="17" eb="19">
      <t>ミマン</t>
    </rPh>
    <phoneticPr fontId="1"/>
  </si>
  <si>
    <t>(一)早朝
 ３０分未満</t>
    <rPh sb="1" eb="2">
      <t>イチ</t>
    </rPh>
    <rPh sb="3" eb="5">
      <t>ソウチョウ</t>
    </rPh>
    <rPh sb="9" eb="10">
      <t>フン</t>
    </rPh>
    <rPh sb="10" eb="12">
      <t>ミマン</t>
    </rPh>
    <phoneticPr fontId="1"/>
  </si>
  <si>
    <t>(2)深夜
 ３０分以上
 １時間未満</t>
    <rPh sb="3" eb="5">
      <t>シンヤ</t>
    </rPh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</si>
  <si>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(3)深夜
 １時間以上
 １時間３０分未満</t>
    <rPh sb="3" eb="5">
      <t>シンヤ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</si>
  <si>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(4)深夜
 １時間３０分以上
 ２時間未満</t>
    <rPh sb="3" eb="5">
      <t>シンヤ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</si>
  <si>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(ニ)日中
 ３０分以上1時間　　未満</t>
    <rPh sb="3" eb="4">
      <t>ヒ</t>
    </rPh>
    <rPh sb="4" eb="5">
      <t>チュウ</t>
    </rPh>
    <rPh sb="9" eb="10">
      <t>フン</t>
    </rPh>
    <rPh sb="10" eb="12">
      <t>イジョウ</t>
    </rPh>
    <rPh sb="13" eb="15">
      <t>ジカン</t>
    </rPh>
    <rPh sb="17" eb="19">
      <t>ミマン</t>
    </rPh>
    <phoneticPr fontId="1"/>
  </si>
  <si>
    <t>(２)深夜
 ３０分以上１時間　　　未満</t>
    <rPh sb="3" eb="5">
      <t>シンヤ</t>
    </rPh>
    <rPh sb="9" eb="10">
      <t>フン</t>
    </rPh>
    <rPh sb="10" eb="12">
      <t>イジョウ</t>
    </rPh>
    <rPh sb="13" eb="15">
      <t>ジカン</t>
    </rPh>
    <rPh sb="18" eb="20">
      <t>ミマン</t>
    </rPh>
    <phoneticPr fontId="1"/>
  </si>
  <si>
    <t>(３)深夜
 ３０分未満</t>
    <rPh sb="3" eb="5">
      <t>シンヤ</t>
    </rPh>
    <rPh sb="9" eb="10">
      <t>フン</t>
    </rPh>
    <rPh sb="10" eb="12">
      <t>ミマン</t>
    </rPh>
    <phoneticPr fontId="1"/>
  </si>
  <si>
    <t>(三)日中
 1時間以上１時間　　　３０分未満</t>
    <rPh sb="1" eb="2">
      <t>サン</t>
    </rPh>
    <rPh sb="3" eb="4">
      <t>ヒ</t>
    </rPh>
    <rPh sb="4" eb="5">
      <t>チュウ</t>
    </rPh>
    <rPh sb="8" eb="10">
      <t>ジカン</t>
    </rPh>
    <rPh sb="10" eb="12">
      <t>イジョウ</t>
    </rPh>
    <rPh sb="13" eb="15">
      <t>ジカン</t>
    </rPh>
    <rPh sb="20" eb="21">
      <t>フン</t>
    </rPh>
    <rPh sb="21" eb="23">
      <t>ミマン</t>
    </rPh>
    <phoneticPr fontId="1"/>
  </si>
  <si>
    <t>(４)深夜
 ３０分以上１時間　　未満</t>
    <rPh sb="3" eb="5">
      <t>シンヤ</t>
    </rPh>
    <rPh sb="9" eb="10">
      <t>フン</t>
    </rPh>
    <rPh sb="10" eb="12">
      <t>イジョウ</t>
    </rPh>
    <rPh sb="13" eb="15">
      <t>ジカン</t>
    </rPh>
    <rPh sb="17" eb="19">
      <t>ミマン</t>
    </rPh>
    <phoneticPr fontId="1"/>
  </si>
  <si>
    <t>(ニ)日中
 ３０分以上１時間　　未満</t>
    <rPh sb="3" eb="4">
      <t>ヒ</t>
    </rPh>
    <rPh sb="4" eb="5">
      <t>チュウ</t>
    </rPh>
    <rPh sb="9" eb="10">
      <t>フン</t>
    </rPh>
    <rPh sb="10" eb="12">
      <t>イジョウ</t>
    </rPh>
    <rPh sb="13" eb="15">
      <t>ジカン</t>
    </rPh>
    <rPh sb="17" eb="19">
      <t>ミマン</t>
    </rPh>
    <phoneticPr fontId="1"/>
  </si>
  <si>
    <t>(５)深夜
 １時間以上１時間　　３０分未満</t>
    <rPh sb="3" eb="5">
      <t>シンヤ</t>
    </rPh>
    <rPh sb="8" eb="10">
      <t>ジカン</t>
    </rPh>
    <rPh sb="10" eb="12">
      <t>イジョウ</t>
    </rPh>
    <rPh sb="13" eb="15">
      <t>ジカン</t>
    </rPh>
    <rPh sb="19" eb="20">
      <t>フン</t>
    </rPh>
    <rPh sb="20" eb="22">
      <t>ミマン</t>
    </rPh>
    <phoneticPr fontId="1"/>
  </si>
  <si>
    <t>(６)深夜
 ３０分未満</t>
    <rPh sb="3" eb="5">
      <t>シンヤ</t>
    </rPh>
    <rPh sb="9" eb="10">
      <t>フン</t>
    </rPh>
    <rPh sb="10" eb="12">
      <t>ミマン</t>
    </rPh>
    <phoneticPr fontId="1"/>
  </si>
  <si>
    <t>(三)日中
 １時間以上１時間　　　３０分未満</t>
    <rPh sb="1" eb="2">
      <t>サン</t>
    </rPh>
    <rPh sb="3" eb="4">
      <t>ヒ</t>
    </rPh>
    <rPh sb="4" eb="5">
      <t>チュウ</t>
    </rPh>
    <rPh sb="8" eb="10">
      <t>ジカン</t>
    </rPh>
    <rPh sb="10" eb="12">
      <t>イジョウ</t>
    </rPh>
    <rPh sb="13" eb="15">
      <t>ジカン</t>
    </rPh>
    <rPh sb="20" eb="21">
      <t>フン</t>
    </rPh>
    <rPh sb="21" eb="23">
      <t>ミマン</t>
    </rPh>
    <phoneticPr fontId="1"/>
  </si>
  <si>
    <t>(四)日中
 １時間３０分以上　　２時間未満</t>
    <rPh sb="1" eb="2">
      <t>ヨン</t>
    </rPh>
    <rPh sb="3" eb="4">
      <t>ヒ</t>
    </rPh>
    <rPh sb="4" eb="5">
      <t>チュウ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</si>
  <si>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(７)深夜
 ３０分以上１時間　　未満</t>
    <rPh sb="3" eb="5">
      <t>シンヤ</t>
    </rPh>
    <rPh sb="9" eb="10">
      <t>フン</t>
    </rPh>
    <rPh sb="10" eb="12">
      <t>イジョウ</t>
    </rPh>
    <rPh sb="13" eb="15">
      <t>ジカン</t>
    </rPh>
    <rPh sb="17" eb="19">
      <t>ミマン</t>
    </rPh>
    <phoneticPr fontId="1"/>
  </si>
  <si>
    <t>(８)深夜
 １時間以上１時間　　　３０分未満</t>
    <rPh sb="3" eb="5">
      <t>シンヤ</t>
    </rPh>
    <rPh sb="8" eb="10">
      <t>ジカン</t>
    </rPh>
    <rPh sb="10" eb="12">
      <t>イジョウ</t>
    </rPh>
    <rPh sb="13" eb="15">
      <t>ジカン</t>
    </rPh>
    <rPh sb="20" eb="21">
      <t>フン</t>
    </rPh>
    <rPh sb="21" eb="23">
      <t>ミマン</t>
    </rPh>
    <phoneticPr fontId="1"/>
  </si>
  <si>
    <t>(９)深夜
 １時間３０分以上　　　　２時間未満</t>
    <rPh sb="3" eb="5">
      <t>シンヤ</t>
    </rPh>
    <rPh sb="8" eb="10">
      <t>ジカン</t>
    </rPh>
    <rPh sb="12" eb="13">
      <t>フン</t>
    </rPh>
    <rPh sb="13" eb="15">
      <t>イジョウ</t>
    </rPh>
    <rPh sb="20" eb="22">
      <t>ジカン</t>
    </rPh>
    <rPh sb="22" eb="24">
      <t>ミマン</t>
    </rPh>
    <phoneticPr fontId="1"/>
  </si>
  <si>
    <t>(１)日中
 ３０分未満</t>
    <rPh sb="3" eb="4">
      <t>ヒ</t>
    </rPh>
    <rPh sb="4" eb="5">
      <t>チュウ</t>
    </rPh>
    <rPh sb="9" eb="10">
      <t>フン</t>
    </rPh>
    <rPh sb="10" eb="12">
      <t>ミマン</t>
    </rPh>
    <phoneticPr fontId="1"/>
  </si>
  <si>
    <t>イ　移動支援（身体介護を伴う場合）　（早朝＋日中＋夜間）　　※サービス間隔が２時間未満の場合</t>
    <rPh sb="2" eb="4">
      <t>イドウ</t>
    </rPh>
    <rPh sb="4" eb="6">
      <t>シエン</t>
    </rPh>
    <rPh sb="7" eb="9">
      <t>シンタイ</t>
    </rPh>
    <rPh sb="9" eb="11">
      <t>カイゴ</t>
    </rPh>
    <rPh sb="14" eb="16">
      <t>バアイ</t>
    </rPh>
    <rPh sb="19" eb="21">
      <t>ソウチョウ</t>
    </rPh>
    <rPh sb="22" eb="23">
      <t>ヒ</t>
    </rPh>
    <rPh sb="23" eb="24">
      <t>チュウ</t>
    </rPh>
    <rPh sb="25" eb="27">
      <t>ヤカン</t>
    </rPh>
    <phoneticPr fontId="1"/>
  </si>
  <si>
    <t>イ　移動支援（身体介護を伴う場合）　（早朝増分）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ソウチョウ</t>
    </rPh>
    <rPh sb="21" eb="23">
      <t>ゾウブン</t>
    </rPh>
    <phoneticPr fontId="1"/>
  </si>
  <si>
    <t>イ　移動支援（身体介護を伴う場合）　（夜間増分）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ヤカン</t>
    </rPh>
    <rPh sb="21" eb="23">
      <t>ゾウブン</t>
    </rPh>
    <phoneticPr fontId="1"/>
  </si>
  <si>
    <t>移動（伴う）日中１．０・夜間１．０・深夜０．５・２人</t>
    <rPh sb="25" eb="26">
      <t>ヒト</t>
    </rPh>
    <phoneticPr fontId="1"/>
  </si>
  <si>
    <t>移動（伴う）日中１．０・夜間１．０・深夜１．０・２人</t>
    <rPh sb="25" eb="26">
      <t>ヒト</t>
    </rPh>
    <phoneticPr fontId="1"/>
  </si>
  <si>
    <t>移動（伴う）日中１．５・夜間１．０・深夜０．５・２人</t>
    <rPh sb="25" eb="26">
      <t>ヒト</t>
    </rPh>
    <phoneticPr fontId="1"/>
  </si>
  <si>
    <t>移動（伴う）日中０．５・夜間０．５・深夜０．５・２人</t>
    <rPh sb="25" eb="26">
      <t>ヒト</t>
    </rPh>
    <phoneticPr fontId="1"/>
  </si>
  <si>
    <t>移動（伴う）日中０．５・夜間０．５・深夜１．０・２人</t>
    <rPh sb="25" eb="26">
      <t>ヒト</t>
    </rPh>
    <phoneticPr fontId="1"/>
  </si>
  <si>
    <t>移動（伴う）日中０．５・夜間０．５・深夜１．５・２人</t>
    <rPh sb="25" eb="26">
      <t>ヒト</t>
    </rPh>
    <phoneticPr fontId="1"/>
  </si>
  <si>
    <t>移動（伴う）日中０．５・夜間０．５・深夜２．０・２人</t>
    <rPh sb="25" eb="26">
      <t>ヒト</t>
    </rPh>
    <phoneticPr fontId="1"/>
  </si>
  <si>
    <t>移動（伴う）日中１．０・夜間０．５・深夜０．５・２人</t>
    <rPh sb="25" eb="26">
      <t>ヒト</t>
    </rPh>
    <phoneticPr fontId="1"/>
  </si>
  <si>
    <t>移動（伴う）日中１．０・夜間０．５・深夜１．０・２人</t>
    <rPh sb="25" eb="26">
      <t>ヒト</t>
    </rPh>
    <phoneticPr fontId="1"/>
  </si>
  <si>
    <t>移動（伴う）日中１．０・夜間０．５・深夜１．５・２人</t>
    <rPh sb="25" eb="26">
      <t>ヒト</t>
    </rPh>
    <phoneticPr fontId="1"/>
  </si>
  <si>
    <t>移動（伴う）日中１．５・夜間０．５・深夜０．５・２人</t>
    <rPh sb="25" eb="26">
      <t>ヒト</t>
    </rPh>
    <phoneticPr fontId="1"/>
  </si>
  <si>
    <t>移動（伴う）日中１．５・夜間０．５・深夜１．０・２人</t>
    <rPh sb="25" eb="26">
      <t>ヒト</t>
    </rPh>
    <phoneticPr fontId="1"/>
  </si>
  <si>
    <t>移動（伴う）日中２．０・夜間０．５・深夜０．５・２人</t>
    <rPh sb="25" eb="26">
      <t>ヒト</t>
    </rPh>
    <phoneticPr fontId="1"/>
  </si>
  <si>
    <t>移動（伴う）早朝０．５・日中２．０・夜間０．５・２人</t>
    <rPh sb="25" eb="26">
      <t>ヒト</t>
    </rPh>
    <phoneticPr fontId="1"/>
  </si>
  <si>
    <t>移動（伴う）日中増０．５</t>
    <rPh sb="6" eb="7">
      <t>ヒ</t>
    </rPh>
    <rPh sb="7" eb="8">
      <t>チュウ</t>
    </rPh>
    <rPh sb="8" eb="9">
      <t>ゾウ</t>
    </rPh>
    <phoneticPr fontId="1"/>
  </si>
  <si>
    <t>移動（伴う）日中増０．５・２人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</si>
  <si>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移動（伴う）日中増１．０</t>
    <rPh sb="6" eb="7">
      <t>ヒ</t>
    </rPh>
    <rPh sb="7" eb="8">
      <t>チュウ</t>
    </rPh>
    <rPh sb="8" eb="9">
      <t>ゾウ</t>
    </rPh>
    <phoneticPr fontId="1"/>
  </si>
  <si>
    <t>移動（伴う）日中増１．０・２人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</si>
  <si>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移動（伴う）日中増１．５</t>
    <rPh sb="6" eb="7">
      <t>ヒ</t>
    </rPh>
    <rPh sb="7" eb="8">
      <t>チュウ</t>
    </rPh>
    <rPh sb="8" eb="9">
      <t>ゾウ</t>
    </rPh>
    <phoneticPr fontId="1"/>
  </si>
  <si>
    <t>移動（伴う）日中増１．５・２人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</si>
  <si>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移動（伴う）日中増２．０</t>
    <rPh sb="6" eb="7">
      <t>ヒ</t>
    </rPh>
    <rPh sb="7" eb="8">
      <t>チュウ</t>
    </rPh>
    <rPh sb="8" eb="9">
      <t>ゾウ</t>
    </rPh>
    <phoneticPr fontId="1"/>
  </si>
  <si>
    <t>移動（伴う）日中増２．０・２人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</si>
  <si>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移動（伴う）日中増２．５</t>
    <rPh sb="6" eb="7">
      <t>ヒ</t>
    </rPh>
    <rPh sb="7" eb="8">
      <t>チュウ</t>
    </rPh>
    <rPh sb="8" eb="9">
      <t>ゾウ</t>
    </rPh>
    <phoneticPr fontId="1"/>
  </si>
  <si>
    <t>移動（伴う）日中増２．５・２人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</si>
  <si>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移動（伴う）日中増３．０</t>
    <rPh sb="6" eb="7">
      <t>ヒ</t>
    </rPh>
    <rPh sb="7" eb="8">
      <t>チュウ</t>
    </rPh>
    <rPh sb="8" eb="9">
      <t>ゾウ</t>
    </rPh>
    <phoneticPr fontId="1"/>
  </si>
  <si>
    <t>移動（伴う）日中増３．０・２人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</si>
  <si>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移動（伴う）日中増３．５</t>
    <rPh sb="6" eb="7">
      <t>ヒ</t>
    </rPh>
    <rPh sb="7" eb="8">
      <t>チュウ</t>
    </rPh>
    <rPh sb="8" eb="9">
      <t>ゾウ</t>
    </rPh>
    <phoneticPr fontId="1"/>
  </si>
  <si>
    <t>移動（伴う）日中増３．５・２人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</si>
  <si>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移動（伴う）日中増４．０</t>
    <rPh sb="6" eb="7">
      <t>ヒ</t>
    </rPh>
    <rPh sb="7" eb="8">
      <t>チュウ</t>
    </rPh>
    <rPh sb="8" eb="9">
      <t>ゾウ</t>
    </rPh>
    <phoneticPr fontId="1"/>
  </si>
  <si>
    <t>移動（伴う）日中増４．０・２人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</si>
  <si>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移動（伴う）日中増４．５</t>
    <rPh sb="6" eb="7">
      <t>ヒ</t>
    </rPh>
    <rPh sb="7" eb="8">
      <t>チュウ</t>
    </rPh>
    <rPh sb="8" eb="9">
      <t>ゾウ</t>
    </rPh>
    <phoneticPr fontId="1"/>
  </si>
  <si>
    <t>移動（伴う）日中増４．５・２人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</si>
  <si>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移動（伴う）日中増５．０</t>
    <rPh sb="6" eb="7">
      <t>ヒ</t>
    </rPh>
    <rPh sb="7" eb="8">
      <t>チュウ</t>
    </rPh>
    <rPh sb="8" eb="9">
      <t>ゾウ</t>
    </rPh>
    <phoneticPr fontId="1"/>
  </si>
  <si>
    <t>移動（伴う）日中増５．０・２人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</si>
  <si>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移動（伴う）日中増５．５</t>
    <rPh sb="6" eb="7">
      <t>ヒ</t>
    </rPh>
    <rPh sb="7" eb="8">
      <t>チュウ</t>
    </rPh>
    <rPh sb="8" eb="9">
      <t>ゾウ</t>
    </rPh>
    <phoneticPr fontId="1"/>
  </si>
  <si>
    <t>移動（伴う）日中増５．５・２人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</si>
  <si>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移動（伴う）日中増６．０</t>
    <rPh sb="6" eb="7">
      <t>ヒ</t>
    </rPh>
    <rPh sb="7" eb="8">
      <t>チュウ</t>
    </rPh>
    <rPh sb="8" eb="9">
      <t>ゾウ</t>
    </rPh>
    <phoneticPr fontId="1"/>
  </si>
  <si>
    <t>移動（伴う）日中増６．０・２人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</si>
  <si>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移動（伴う）日中増６．５</t>
    <rPh sb="6" eb="7">
      <t>ヒ</t>
    </rPh>
    <rPh sb="7" eb="8">
      <t>チュウ</t>
    </rPh>
    <rPh sb="8" eb="9">
      <t>ゾウ</t>
    </rPh>
    <phoneticPr fontId="1"/>
  </si>
  <si>
    <t>移動（伴う）日中増６．５・２人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</si>
  <si>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移動（伴う）日中増７．０</t>
    <rPh sb="6" eb="7">
      <t>ヒ</t>
    </rPh>
    <rPh sb="7" eb="8">
      <t>チュウ</t>
    </rPh>
    <rPh sb="8" eb="9">
      <t>ゾウ</t>
    </rPh>
    <phoneticPr fontId="1"/>
  </si>
  <si>
    <t>移動（伴う）日中増７．０・２人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</si>
  <si>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移動（伴う）日中増７．５</t>
    <rPh sb="6" eb="7">
      <t>ヒ</t>
    </rPh>
    <rPh sb="7" eb="8">
      <t>チュウ</t>
    </rPh>
    <rPh sb="8" eb="9">
      <t>ゾウ</t>
    </rPh>
    <phoneticPr fontId="1"/>
  </si>
  <si>
    <t>移動（伴う）日中増７．５・２人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</si>
  <si>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移動（伴う）日中増８．０</t>
    <rPh sb="6" eb="7">
      <t>ヒ</t>
    </rPh>
    <rPh sb="7" eb="8">
      <t>チュウ</t>
    </rPh>
    <rPh sb="8" eb="9">
      <t>ゾウ</t>
    </rPh>
    <phoneticPr fontId="1"/>
  </si>
  <si>
    <t>移動（伴う）日中増８．０・２人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</si>
  <si>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移動（伴う）日中増８．５</t>
    <rPh sb="6" eb="7">
      <t>ヒ</t>
    </rPh>
    <rPh sb="7" eb="8">
      <t>チュウ</t>
    </rPh>
    <rPh sb="8" eb="9">
      <t>ゾウ</t>
    </rPh>
    <phoneticPr fontId="1"/>
  </si>
  <si>
    <t>移動（伴う）日中増８．５・２人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</si>
  <si>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移動（伴う）日中増９．０</t>
    <rPh sb="6" eb="7">
      <t>ヒ</t>
    </rPh>
    <rPh sb="7" eb="8">
      <t>チュウ</t>
    </rPh>
    <rPh sb="8" eb="9">
      <t>ゾウ</t>
    </rPh>
    <phoneticPr fontId="1"/>
  </si>
  <si>
    <t>移動（伴う）日中増９．０・２人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</si>
  <si>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移動（伴う）日中増９．５</t>
    <rPh sb="6" eb="7">
      <t>ヒ</t>
    </rPh>
    <rPh sb="7" eb="8">
      <t>チュウ</t>
    </rPh>
    <rPh sb="8" eb="9">
      <t>ゾウ</t>
    </rPh>
    <phoneticPr fontId="1"/>
  </si>
  <si>
    <t>移動（伴う）日中増９．５・２人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</si>
  <si>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移動（伴う）日中増１０．０</t>
    <rPh sb="6" eb="7">
      <t>ヒ</t>
    </rPh>
    <rPh sb="7" eb="8">
      <t>チュウ</t>
    </rPh>
    <rPh sb="8" eb="9">
      <t>ゾウ</t>
    </rPh>
    <phoneticPr fontId="1"/>
  </si>
  <si>
    <t>移動（伴う）日中増１０．０・２人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</si>
  <si>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移動（伴う）日中増１０．５</t>
    <rPh sb="6" eb="7">
      <t>ヒ</t>
    </rPh>
    <rPh sb="7" eb="8">
      <t>チュウ</t>
    </rPh>
    <rPh sb="8" eb="9">
      <t>ゾウ</t>
    </rPh>
    <phoneticPr fontId="1"/>
  </si>
  <si>
    <t>移動（伴う）日中増１０．５・２人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</si>
  <si>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移動（伴う）早朝増０．５</t>
    <rPh sb="8" eb="9">
      <t>ゾウ</t>
    </rPh>
    <phoneticPr fontId="1"/>
  </si>
  <si>
    <t>移動（伴う）早朝増０．５・２人</t>
    <rPh sb="8" eb="9">
      <t>ゾウ</t>
    </rPh>
    <rPh sb="14" eb="15">
      <t>ヒト</t>
    </rPh>
    <phoneticPr fontId="1"/>
  </si>
  <si>
    <t>移動（伴う）早朝増１．０</t>
    <rPh sb="8" eb="9">
      <t>ゾウ</t>
    </rPh>
    <phoneticPr fontId="1"/>
  </si>
  <si>
    <t>移動（伴う）早朝増１．０・２人</t>
    <rPh sb="8" eb="9">
      <t>ゾウ</t>
    </rPh>
    <rPh sb="14" eb="15">
      <t>ヒト</t>
    </rPh>
    <phoneticPr fontId="1"/>
  </si>
  <si>
    <t>移動（伴う）早朝増１．５</t>
    <rPh sb="8" eb="9">
      <t>ゾウ</t>
    </rPh>
    <phoneticPr fontId="1"/>
  </si>
  <si>
    <t>移動（伴う）早朝増１．５・２人</t>
    <rPh sb="8" eb="9">
      <t>ゾウ</t>
    </rPh>
    <rPh sb="14" eb="15">
      <t>ヒト</t>
    </rPh>
    <phoneticPr fontId="1"/>
  </si>
  <si>
    <t>移動（伴う）早朝増２．０</t>
    <rPh sb="8" eb="9">
      <t>ゾウ</t>
    </rPh>
    <phoneticPr fontId="1"/>
  </si>
  <si>
    <t>移動（伴う）早朝増２．０・２人</t>
    <rPh sb="8" eb="9">
      <t>ゾウ</t>
    </rPh>
    <rPh sb="14" eb="15">
      <t>ヒト</t>
    </rPh>
    <phoneticPr fontId="1"/>
  </si>
  <si>
    <t>移動（伴う）早朝増２．５</t>
    <rPh sb="8" eb="9">
      <t>ゾウ</t>
    </rPh>
    <phoneticPr fontId="1"/>
  </si>
  <si>
    <t>移動（伴う）早朝増２．５・２人</t>
    <rPh sb="8" eb="9">
      <t>ゾウ</t>
    </rPh>
    <rPh sb="14" eb="15">
      <t>ヒト</t>
    </rPh>
    <phoneticPr fontId="1"/>
  </si>
  <si>
    <t>移動（伴う）夜間増０．５</t>
    <rPh sb="8" eb="9">
      <t>ゾウ</t>
    </rPh>
    <phoneticPr fontId="1"/>
  </si>
  <si>
    <t>移動（伴う）夜間増０．５・２人</t>
    <rPh sb="8" eb="9">
      <t>ゾウ</t>
    </rPh>
    <rPh sb="14" eb="15">
      <t>ヒト</t>
    </rPh>
    <phoneticPr fontId="1"/>
  </si>
  <si>
    <t>移動（伴う）夜間増１．０</t>
    <rPh sb="8" eb="9">
      <t>ゾウ</t>
    </rPh>
    <phoneticPr fontId="1"/>
  </si>
  <si>
    <t>移動（伴う）夜間増１．０・２人</t>
    <rPh sb="8" eb="9">
      <t>ゾウ</t>
    </rPh>
    <rPh sb="14" eb="15">
      <t>ヒト</t>
    </rPh>
    <phoneticPr fontId="1"/>
  </si>
  <si>
    <t>移動（伴う）夜間増１．５</t>
    <rPh sb="8" eb="9">
      <t>ゾウ</t>
    </rPh>
    <phoneticPr fontId="1"/>
  </si>
  <si>
    <t>移動（伴う）夜間増１．５・２人</t>
    <rPh sb="8" eb="9">
      <t>ゾウ</t>
    </rPh>
    <rPh sb="14" eb="15">
      <t>ヒト</t>
    </rPh>
    <phoneticPr fontId="1"/>
  </si>
  <si>
    <t>移動（伴う）夜間増２．０</t>
    <rPh sb="8" eb="9">
      <t>ゾウ</t>
    </rPh>
    <phoneticPr fontId="1"/>
  </si>
  <si>
    <t>移動（伴う）夜間増２．０・２人</t>
    <rPh sb="8" eb="9">
      <t>ゾウ</t>
    </rPh>
    <rPh sb="14" eb="15">
      <t>ヒト</t>
    </rPh>
    <phoneticPr fontId="1"/>
  </si>
  <si>
    <t>移動（伴う）夜間増２．５</t>
    <rPh sb="8" eb="9">
      <t>ゾウ</t>
    </rPh>
    <phoneticPr fontId="1"/>
  </si>
  <si>
    <t>移動（伴う）夜間増２．５・２人</t>
    <rPh sb="8" eb="9">
      <t>ゾウ</t>
    </rPh>
    <rPh sb="14" eb="15">
      <t>ヒト</t>
    </rPh>
    <phoneticPr fontId="1"/>
  </si>
  <si>
    <t>移動（伴う）夜間増３．０</t>
    <rPh sb="8" eb="9">
      <t>ゾウ</t>
    </rPh>
    <phoneticPr fontId="1"/>
  </si>
  <si>
    <t>移動（伴う）夜間増３．０・２人</t>
    <rPh sb="8" eb="9">
      <t>ゾウ</t>
    </rPh>
    <rPh sb="14" eb="15">
      <t>ヒト</t>
    </rPh>
    <phoneticPr fontId="1"/>
  </si>
  <si>
    <t>移動（伴う）夜間増３．５</t>
    <rPh sb="8" eb="9">
      <t>ゾウ</t>
    </rPh>
    <phoneticPr fontId="1"/>
  </si>
  <si>
    <t>移動（伴う）夜間増３．５・２人</t>
    <rPh sb="8" eb="9">
      <t>ゾウ</t>
    </rPh>
    <rPh sb="14" eb="15">
      <t>ヒト</t>
    </rPh>
    <phoneticPr fontId="1"/>
  </si>
  <si>
    <t>(21)日中
 １０時間以上
 １０時間３０分未満</t>
    <rPh sb="10" eb="12">
      <t>ジカン</t>
    </rPh>
    <rPh sb="12" eb="14">
      <t>イジョウ</t>
    </rPh>
    <rPh sb="18" eb="20">
      <t>ジカン</t>
    </rPh>
    <rPh sb="22" eb="23">
      <t>フン</t>
    </rPh>
    <rPh sb="23" eb="25">
      <t>ミマン</t>
    </rPh>
    <phoneticPr fontId="1"/>
  </si>
  <si>
    <t>移動（伴ず）日中０．７５</t>
    <rPh sb="6" eb="7">
      <t>ヒ</t>
    </rPh>
    <rPh sb="7" eb="8">
      <t>チュウ</t>
    </rPh>
    <phoneticPr fontId="1"/>
  </si>
  <si>
    <t>移動（伴ず）日中０．７５・２人</t>
    <rPh sb="6" eb="7">
      <t>ヒ</t>
    </rPh>
    <rPh sb="7" eb="8">
      <t>チュウ</t>
    </rPh>
    <rPh sb="14" eb="15">
      <t>ヒト</t>
    </rPh>
    <phoneticPr fontId="1"/>
  </si>
  <si>
    <t>移動（伴ず）日中０．７５・グループ</t>
    <rPh sb="6" eb="7">
      <t>ヒ</t>
    </rPh>
    <rPh sb="7" eb="8">
      <t>チュウ</t>
    </rPh>
    <phoneticPr fontId="1"/>
  </si>
  <si>
    <t>移動（伴ず）日中１．２５</t>
    <rPh sb="6" eb="7">
      <t>ヒ</t>
    </rPh>
    <rPh sb="7" eb="8">
      <t>チュウ</t>
    </rPh>
    <phoneticPr fontId="1"/>
  </si>
  <si>
    <t>移動（伴ず）日中１．２５・２人</t>
    <rPh sb="6" eb="7">
      <t>ヒ</t>
    </rPh>
    <rPh sb="7" eb="8">
      <t>チュウ</t>
    </rPh>
    <rPh sb="14" eb="15">
      <t>ヒト</t>
    </rPh>
    <phoneticPr fontId="1"/>
  </si>
  <si>
    <t>移動（伴ず）日中１．２５・グループ</t>
    <rPh sb="6" eb="7">
      <t>ヒ</t>
    </rPh>
    <rPh sb="7" eb="8">
      <t>チュウ</t>
    </rPh>
    <phoneticPr fontId="1"/>
  </si>
  <si>
    <t>移動（伴ず）日中１．７５</t>
    <rPh sb="6" eb="7">
      <t>ヒ</t>
    </rPh>
    <rPh sb="7" eb="8">
      <t>チュウ</t>
    </rPh>
    <phoneticPr fontId="1"/>
  </si>
  <si>
    <t>移動（伴ず）日中１．７５・２人</t>
    <rPh sb="6" eb="7">
      <t>ヒ</t>
    </rPh>
    <rPh sb="7" eb="8">
      <t>チュウ</t>
    </rPh>
    <rPh sb="14" eb="15">
      <t>ヒト</t>
    </rPh>
    <phoneticPr fontId="1"/>
  </si>
  <si>
    <t>移動（伴ず）日中１．７５・グループ</t>
    <rPh sb="6" eb="7">
      <t>ヒ</t>
    </rPh>
    <rPh sb="7" eb="8">
      <t>チュウ</t>
    </rPh>
    <phoneticPr fontId="1"/>
  </si>
  <si>
    <t>移動（伴ず）日中２．２５</t>
    <rPh sb="6" eb="7">
      <t>ヒ</t>
    </rPh>
    <rPh sb="7" eb="8">
      <t>チュウ</t>
    </rPh>
    <phoneticPr fontId="1"/>
  </si>
  <si>
    <t>移動（伴ず）日中２．２５・２人</t>
    <rPh sb="6" eb="7">
      <t>ヒ</t>
    </rPh>
    <rPh sb="7" eb="8">
      <t>チュウ</t>
    </rPh>
    <rPh sb="14" eb="15">
      <t>ヒト</t>
    </rPh>
    <phoneticPr fontId="1"/>
  </si>
  <si>
    <t>移動（伴ず）日中２．２５・グループ</t>
    <rPh sb="6" eb="7">
      <t>ヒ</t>
    </rPh>
    <rPh sb="7" eb="8">
      <t>チュウ</t>
    </rPh>
    <phoneticPr fontId="1"/>
  </si>
  <si>
    <t>移動（伴ず）日中２．７５</t>
    <rPh sb="6" eb="7">
      <t>ヒ</t>
    </rPh>
    <rPh sb="7" eb="8">
      <t>チュウ</t>
    </rPh>
    <phoneticPr fontId="1"/>
  </si>
  <si>
    <t>移動（伴ず）日中２．７５・２人</t>
    <rPh sb="6" eb="7">
      <t>ヒ</t>
    </rPh>
    <rPh sb="7" eb="8">
      <t>チュウ</t>
    </rPh>
    <rPh sb="14" eb="15">
      <t>ヒト</t>
    </rPh>
    <phoneticPr fontId="1"/>
  </si>
  <si>
    <t>移動（伴ず）日中２．７５・グループ</t>
    <rPh sb="6" eb="7">
      <t>ヒ</t>
    </rPh>
    <rPh sb="7" eb="8">
      <t>チュウ</t>
    </rPh>
    <phoneticPr fontId="1"/>
  </si>
  <si>
    <t>移動（伴ず）日中３．２５</t>
    <rPh sb="6" eb="7">
      <t>ヒ</t>
    </rPh>
    <rPh sb="7" eb="8">
      <t>チュウ</t>
    </rPh>
    <phoneticPr fontId="1"/>
  </si>
  <si>
    <t>移動（伴ず）日中３．２５・２人</t>
    <rPh sb="6" eb="7">
      <t>ヒ</t>
    </rPh>
    <rPh sb="7" eb="8">
      <t>チュウ</t>
    </rPh>
    <rPh sb="14" eb="15">
      <t>ヒト</t>
    </rPh>
    <phoneticPr fontId="1"/>
  </si>
  <si>
    <t>移動（伴ず）日中３．２５・グループ</t>
    <rPh sb="6" eb="7">
      <t>ヒ</t>
    </rPh>
    <rPh sb="7" eb="8">
      <t>チュウ</t>
    </rPh>
    <phoneticPr fontId="1"/>
  </si>
  <si>
    <t>移動（伴ず）日中３．７５</t>
    <rPh sb="6" eb="7">
      <t>ヒ</t>
    </rPh>
    <rPh sb="7" eb="8">
      <t>チュウ</t>
    </rPh>
    <phoneticPr fontId="1"/>
  </si>
  <si>
    <t>移動（伴ず）日中３．７５・２人</t>
    <rPh sb="6" eb="7">
      <t>ヒ</t>
    </rPh>
    <rPh sb="7" eb="8">
      <t>チュウ</t>
    </rPh>
    <rPh sb="14" eb="15">
      <t>ヒト</t>
    </rPh>
    <phoneticPr fontId="1"/>
  </si>
  <si>
    <t>移動（伴ず）日中３．７５・グループ</t>
    <rPh sb="6" eb="7">
      <t>ヒ</t>
    </rPh>
    <rPh sb="7" eb="8">
      <t>チュウ</t>
    </rPh>
    <phoneticPr fontId="1"/>
  </si>
  <si>
    <t>移動（伴ず）日中４．２５</t>
    <rPh sb="6" eb="7">
      <t>ヒ</t>
    </rPh>
    <rPh sb="7" eb="8">
      <t>チュウ</t>
    </rPh>
    <phoneticPr fontId="1"/>
  </si>
  <si>
    <t>移動（伴ず）日中４．２５・２人</t>
    <rPh sb="6" eb="7">
      <t>ヒ</t>
    </rPh>
    <rPh sb="7" eb="8">
      <t>チュウ</t>
    </rPh>
    <rPh sb="14" eb="15">
      <t>ヒト</t>
    </rPh>
    <phoneticPr fontId="1"/>
  </si>
  <si>
    <t>移動（伴ず）日中４．２５・グループ</t>
    <rPh sb="6" eb="7">
      <t>ヒ</t>
    </rPh>
    <rPh sb="7" eb="8">
      <t>チュウ</t>
    </rPh>
    <phoneticPr fontId="1"/>
  </si>
  <si>
    <t>移動（伴ず）日中４．７５</t>
    <rPh sb="6" eb="7">
      <t>ヒ</t>
    </rPh>
    <rPh sb="7" eb="8">
      <t>チュウ</t>
    </rPh>
    <phoneticPr fontId="1"/>
  </si>
  <si>
    <t>移動（伴ず）日中４．７５・２人</t>
    <rPh sb="6" eb="7">
      <t>ヒ</t>
    </rPh>
    <rPh sb="7" eb="8">
      <t>チュウ</t>
    </rPh>
    <rPh sb="14" eb="15">
      <t>ヒト</t>
    </rPh>
    <phoneticPr fontId="1"/>
  </si>
  <si>
    <t>移動（伴ず）日中４．７５・グループ</t>
    <rPh sb="6" eb="7">
      <t>ヒ</t>
    </rPh>
    <rPh sb="7" eb="8">
      <t>チュウ</t>
    </rPh>
    <phoneticPr fontId="1"/>
  </si>
  <si>
    <t>移動（伴ず）日中５．２５</t>
    <rPh sb="6" eb="7">
      <t>ヒ</t>
    </rPh>
    <rPh sb="7" eb="8">
      <t>チュウ</t>
    </rPh>
    <phoneticPr fontId="1"/>
  </si>
  <si>
    <t>移動（伴ず）日中５．２５・２人</t>
    <rPh sb="6" eb="7">
      <t>ヒ</t>
    </rPh>
    <rPh sb="7" eb="8">
      <t>チュウ</t>
    </rPh>
    <rPh sb="14" eb="15">
      <t>ヒト</t>
    </rPh>
    <phoneticPr fontId="1"/>
  </si>
  <si>
    <t>移動（伴ず）日中５．２５・グループ</t>
    <rPh sb="6" eb="7">
      <t>ヒ</t>
    </rPh>
    <rPh sb="7" eb="8">
      <t>チュウ</t>
    </rPh>
    <phoneticPr fontId="1"/>
  </si>
  <si>
    <t>移動（伴ず）日中５．７５</t>
    <rPh sb="6" eb="7">
      <t>ヒ</t>
    </rPh>
    <rPh sb="7" eb="8">
      <t>チュウ</t>
    </rPh>
    <phoneticPr fontId="1"/>
  </si>
  <si>
    <t>移動（伴ず）日中５．７５・２人</t>
    <rPh sb="6" eb="7">
      <t>ヒ</t>
    </rPh>
    <rPh sb="7" eb="8">
      <t>チュウ</t>
    </rPh>
    <rPh sb="14" eb="15">
      <t>ヒト</t>
    </rPh>
    <phoneticPr fontId="1"/>
  </si>
  <si>
    <t>移動（伴ず）日中５．７５・グループ</t>
    <rPh sb="6" eb="7">
      <t>ヒ</t>
    </rPh>
    <rPh sb="7" eb="8">
      <t>チュウ</t>
    </rPh>
    <phoneticPr fontId="1"/>
  </si>
  <si>
    <t>移動（伴ず）日中６．２５</t>
    <rPh sb="6" eb="7">
      <t>ヒ</t>
    </rPh>
    <rPh sb="7" eb="8">
      <t>チュウ</t>
    </rPh>
    <phoneticPr fontId="1"/>
  </si>
  <si>
    <t>移動（伴ず）日中６．２５・２人</t>
    <rPh sb="6" eb="7">
      <t>ヒ</t>
    </rPh>
    <rPh sb="7" eb="8">
      <t>チュウ</t>
    </rPh>
    <rPh sb="14" eb="15">
      <t>ヒト</t>
    </rPh>
    <phoneticPr fontId="1"/>
  </si>
  <si>
    <t>移動（伴ず）日中６．２５・グループ</t>
    <rPh sb="6" eb="7">
      <t>ヒ</t>
    </rPh>
    <rPh sb="7" eb="8">
      <t>チュウ</t>
    </rPh>
    <phoneticPr fontId="1"/>
  </si>
  <si>
    <t>移動（伴ず）日中６．７５</t>
    <rPh sb="6" eb="7">
      <t>ヒ</t>
    </rPh>
    <rPh sb="7" eb="8">
      <t>チュウ</t>
    </rPh>
    <phoneticPr fontId="1"/>
  </si>
  <si>
    <t>移動（伴ず）日中６．７５・２人</t>
    <rPh sb="6" eb="7">
      <t>ヒ</t>
    </rPh>
    <rPh sb="7" eb="8">
      <t>チュウ</t>
    </rPh>
    <rPh sb="14" eb="15">
      <t>ヒト</t>
    </rPh>
    <phoneticPr fontId="1"/>
  </si>
  <si>
    <t>移動（伴ず）日中６．７５・グループ</t>
    <rPh sb="6" eb="7">
      <t>ヒ</t>
    </rPh>
    <rPh sb="7" eb="8">
      <t>チュウ</t>
    </rPh>
    <phoneticPr fontId="1"/>
  </si>
  <si>
    <t>移動（伴ず）日中７．２５</t>
    <rPh sb="6" eb="7">
      <t>ヒ</t>
    </rPh>
    <rPh sb="7" eb="8">
      <t>チュウ</t>
    </rPh>
    <phoneticPr fontId="1"/>
  </si>
  <si>
    <t>移動（伴ず）日中７．２５・２人</t>
    <rPh sb="6" eb="7">
      <t>ヒ</t>
    </rPh>
    <rPh sb="7" eb="8">
      <t>チュウ</t>
    </rPh>
    <rPh sb="14" eb="15">
      <t>ヒト</t>
    </rPh>
    <phoneticPr fontId="1"/>
  </si>
  <si>
    <t>移動（伴ず）日中７．２５・グループ</t>
    <rPh sb="6" eb="7">
      <t>ヒ</t>
    </rPh>
    <rPh sb="7" eb="8">
      <t>チュウ</t>
    </rPh>
    <phoneticPr fontId="1"/>
  </si>
  <si>
    <t>移動（伴ず）日中７．７５</t>
    <rPh sb="6" eb="7">
      <t>ヒ</t>
    </rPh>
    <rPh sb="7" eb="8">
      <t>チュウ</t>
    </rPh>
    <phoneticPr fontId="1"/>
  </si>
  <si>
    <t>移動（伴ず）日中７．７５・２人</t>
    <rPh sb="6" eb="7">
      <t>ヒ</t>
    </rPh>
    <rPh sb="7" eb="8">
      <t>チュウ</t>
    </rPh>
    <rPh sb="14" eb="15">
      <t>ヒト</t>
    </rPh>
    <phoneticPr fontId="1"/>
  </si>
  <si>
    <t>移動（伴ず）日中７．７５・グループ</t>
    <rPh sb="6" eb="7">
      <t>ヒ</t>
    </rPh>
    <rPh sb="7" eb="8">
      <t>チュウ</t>
    </rPh>
    <phoneticPr fontId="1"/>
  </si>
  <si>
    <t>移動（伴ず）日中８．２５</t>
    <rPh sb="6" eb="7">
      <t>ヒ</t>
    </rPh>
    <rPh sb="7" eb="8">
      <t>チュウ</t>
    </rPh>
    <phoneticPr fontId="1"/>
  </si>
  <si>
    <t>移動（伴ず）日中８．２５・２人</t>
    <rPh sb="6" eb="7">
      <t>ヒ</t>
    </rPh>
    <rPh sb="7" eb="8">
      <t>チュウ</t>
    </rPh>
    <rPh sb="14" eb="15">
      <t>ヒト</t>
    </rPh>
    <phoneticPr fontId="1"/>
  </si>
  <si>
    <t>移動（伴ず）日中８．２５・グループ</t>
    <rPh sb="6" eb="7">
      <t>ヒ</t>
    </rPh>
    <rPh sb="7" eb="8">
      <t>チュウ</t>
    </rPh>
    <phoneticPr fontId="1"/>
  </si>
  <si>
    <t>移動（伴ず）日中８．７５</t>
    <rPh sb="6" eb="7">
      <t>ヒ</t>
    </rPh>
    <rPh sb="7" eb="8">
      <t>チュウ</t>
    </rPh>
    <phoneticPr fontId="1"/>
  </si>
  <si>
    <t>移動（伴ず）日中８．７５・２人</t>
    <rPh sb="6" eb="7">
      <t>ヒ</t>
    </rPh>
    <rPh sb="7" eb="8">
      <t>チュウ</t>
    </rPh>
    <rPh sb="14" eb="15">
      <t>ヒト</t>
    </rPh>
    <phoneticPr fontId="1"/>
  </si>
  <si>
    <t>移動（伴ず）日中８．７５・グループ</t>
    <rPh sb="6" eb="7">
      <t>ヒ</t>
    </rPh>
    <rPh sb="7" eb="8">
      <t>チュウ</t>
    </rPh>
    <phoneticPr fontId="1"/>
  </si>
  <si>
    <t>移動（伴ず）日中９．２５</t>
    <rPh sb="6" eb="7">
      <t>ヒ</t>
    </rPh>
    <rPh sb="7" eb="8">
      <t>チュウ</t>
    </rPh>
    <phoneticPr fontId="1"/>
  </si>
  <si>
    <t>移動（伴ず）日中９．２５・２人</t>
    <rPh sb="6" eb="7">
      <t>ヒ</t>
    </rPh>
    <rPh sb="7" eb="8">
      <t>チュウ</t>
    </rPh>
    <rPh sb="14" eb="15">
      <t>ヒト</t>
    </rPh>
    <phoneticPr fontId="1"/>
  </si>
  <si>
    <t>移動（伴ず）日中９．２５・グループ</t>
    <rPh sb="6" eb="7">
      <t>ヒ</t>
    </rPh>
    <rPh sb="7" eb="8">
      <t>チュウ</t>
    </rPh>
    <phoneticPr fontId="1"/>
  </si>
  <si>
    <t>移動（伴ず）日中９．７５</t>
    <rPh sb="6" eb="7">
      <t>ヒ</t>
    </rPh>
    <rPh sb="7" eb="8">
      <t>チュウ</t>
    </rPh>
    <phoneticPr fontId="1"/>
  </si>
  <si>
    <t>移動（伴ず）日中９．７５・２人</t>
    <rPh sb="6" eb="7">
      <t>ヒ</t>
    </rPh>
    <rPh sb="7" eb="8">
      <t>チュウ</t>
    </rPh>
    <rPh sb="14" eb="15">
      <t>ヒト</t>
    </rPh>
    <phoneticPr fontId="1"/>
  </si>
  <si>
    <t>移動（伴ず）日中９．７５・グループ</t>
    <rPh sb="6" eb="7">
      <t>ヒ</t>
    </rPh>
    <rPh sb="7" eb="8">
      <t>チュウ</t>
    </rPh>
    <phoneticPr fontId="1"/>
  </si>
  <si>
    <t>移動（伴ず）日中１０．２５</t>
    <rPh sb="6" eb="7">
      <t>ヒ</t>
    </rPh>
    <rPh sb="7" eb="8">
      <t>チュウ</t>
    </rPh>
    <phoneticPr fontId="1"/>
  </si>
  <si>
    <t>移動（伴ず）日中１０．２５・２人</t>
    <rPh sb="6" eb="7">
      <t>ヒ</t>
    </rPh>
    <rPh sb="7" eb="8">
      <t>チュウ</t>
    </rPh>
    <rPh sb="15" eb="16">
      <t>ヒト</t>
    </rPh>
    <phoneticPr fontId="1"/>
  </si>
  <si>
    <t>移動（伴ず）日中１０．２５・グループ</t>
    <rPh sb="6" eb="7">
      <t>ヒ</t>
    </rPh>
    <rPh sb="7" eb="8">
      <t>チュウ</t>
    </rPh>
    <phoneticPr fontId="1"/>
  </si>
  <si>
    <t>(1)日中
 ３０分以上
 ４５分未満</t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</si>
  <si>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(3)日中
 ４５分以上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</si>
  <si>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(4)日中
 １時間以上
 １時間１５分未満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</si>
  <si>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(8)日中
 ２時間以上
 ２時間１５分未満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</si>
  <si>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(11)日中
 ２時間４５分以上
 ３時間未満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</si>
  <si>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(12)日中
 ３時間以上
 ３時間１５分未満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1"/>
  </si>
  <si>
    <t>(15)日中
 ３時間４５分以上
 ４時間未満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</si>
  <si>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移動（伴ず）早朝１．２５・２人</t>
    <rPh sb="14" eb="15">
      <t>ヒト</t>
    </rPh>
    <phoneticPr fontId="1"/>
  </si>
  <si>
    <t>移動（伴ず）早朝２．２５・２人</t>
    <rPh sb="14" eb="15">
      <t>ヒト</t>
    </rPh>
    <phoneticPr fontId="1"/>
  </si>
  <si>
    <t>移動（伴ず）早朝０．７５・２人</t>
    <rPh sb="14" eb="15">
      <t>ヒト</t>
    </rPh>
    <phoneticPr fontId="1"/>
  </si>
  <si>
    <t>移動（伴ず）早朝１．７５・２人</t>
    <rPh sb="14" eb="15">
      <t>ヒト</t>
    </rPh>
    <phoneticPr fontId="1"/>
  </si>
  <si>
    <t>(3)早朝
 ４５分以上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</si>
  <si>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(4)早朝
 １時間以上
 １時間１５分未満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</si>
  <si>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(8)早朝
 ２時間以上
 ２時間１５分未満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</si>
  <si>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移動（伴ず）夜間０．７５・２人</t>
    <rPh sb="14" eb="15">
      <t>ヒト</t>
    </rPh>
    <phoneticPr fontId="1"/>
  </si>
  <si>
    <t>移動（伴ず）夜間１．２５・２人</t>
    <rPh sb="14" eb="15">
      <t>ヒト</t>
    </rPh>
    <phoneticPr fontId="1"/>
  </si>
  <si>
    <t>移動（伴ず）夜間１．７５・２人</t>
    <rPh sb="14" eb="15">
      <t>ヒト</t>
    </rPh>
    <phoneticPr fontId="1"/>
  </si>
  <si>
    <t>移動（伴ず）夜間２．２５・２人</t>
    <rPh sb="14" eb="15">
      <t>ヒト</t>
    </rPh>
    <phoneticPr fontId="1"/>
  </si>
  <si>
    <t>移動（伴ず）夜間２．７５・２人</t>
    <rPh sb="14" eb="15">
      <t>ヒト</t>
    </rPh>
    <phoneticPr fontId="1"/>
  </si>
  <si>
    <t>移動（伴ず）夜間３．２５・２人</t>
    <rPh sb="14" eb="15">
      <t>ヒト</t>
    </rPh>
    <phoneticPr fontId="1"/>
  </si>
  <si>
    <t>移動（伴ず）夜間３．７５・２人</t>
    <rPh sb="14" eb="15">
      <t>ヒト</t>
    </rPh>
    <phoneticPr fontId="1"/>
  </si>
  <si>
    <t>移動（伴ず）夜間４．２５・２人</t>
    <rPh sb="14" eb="15">
      <t>ヒト</t>
    </rPh>
    <phoneticPr fontId="1"/>
  </si>
  <si>
    <t>(3)夜間
 ４５分以上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</si>
  <si>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(4)夜間
 １時間以上
 １時間１５分未満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</si>
  <si>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(8)夜間
 ２時間以上
 ２時間１５分未満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</si>
  <si>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(11)夜間
 ２時間４５分以上
 ３時間未満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</si>
  <si>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(12)夜間
 ３時間以上
 ３時間１５分未満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1"/>
  </si>
  <si>
    <t>(15)夜間
 ３時間４５分以上
 ４時間未満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</si>
  <si>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移動（伴ず）深夜０．７５・２人</t>
    <rPh sb="14" eb="15">
      <t>ヒト</t>
    </rPh>
    <phoneticPr fontId="1"/>
  </si>
  <si>
    <t>移動（伴ず）深夜１．２５・２人</t>
    <rPh sb="14" eb="15">
      <t>ヒト</t>
    </rPh>
    <phoneticPr fontId="1"/>
  </si>
  <si>
    <t>移動（伴ず）深夜１．７５・２人</t>
    <rPh sb="14" eb="15">
      <t>ヒト</t>
    </rPh>
    <phoneticPr fontId="1"/>
  </si>
  <si>
    <t>移動（伴ず）深夜２．２５・２人</t>
    <rPh sb="14" eb="15">
      <t>ヒト</t>
    </rPh>
    <phoneticPr fontId="1"/>
  </si>
  <si>
    <t>移動（伴ず）深夜２．７５・２人</t>
    <rPh sb="14" eb="15">
      <t>ヒト</t>
    </rPh>
    <phoneticPr fontId="1"/>
  </si>
  <si>
    <t>移動（伴ず）深夜３．２５・２人</t>
    <rPh sb="14" eb="15">
      <t>ヒト</t>
    </rPh>
    <phoneticPr fontId="1"/>
  </si>
  <si>
    <t>移動（伴ず）深夜３．７５・２人</t>
    <rPh sb="14" eb="15">
      <t>ヒト</t>
    </rPh>
    <phoneticPr fontId="1"/>
  </si>
  <si>
    <t>移動（伴ず）深夜４．２５・２人</t>
    <rPh sb="14" eb="15">
      <t>ヒト</t>
    </rPh>
    <phoneticPr fontId="1"/>
  </si>
  <si>
    <t>移動（伴ず）深夜４．７５・２人</t>
    <rPh sb="14" eb="15">
      <t>ヒト</t>
    </rPh>
    <phoneticPr fontId="1"/>
  </si>
  <si>
    <t>移動（伴ず）深夜５．２５・２人</t>
    <rPh sb="14" eb="15">
      <t>ヒト</t>
    </rPh>
    <phoneticPr fontId="1"/>
  </si>
  <si>
    <t>移動（伴ず）深夜５．７５・２人</t>
    <rPh sb="14" eb="15">
      <t>ヒト</t>
    </rPh>
    <phoneticPr fontId="1"/>
  </si>
  <si>
    <t>移動（伴ず）深夜６．２５・２人</t>
    <rPh sb="14" eb="15">
      <t>ヒト</t>
    </rPh>
    <phoneticPr fontId="1"/>
  </si>
  <si>
    <t>(3)深夜
 ４５分以上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</si>
  <si>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(4)深夜
 １時間以上
 １時間１５分未満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</si>
  <si>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(8)深夜
 ２時間以上
 ２時間１５分未満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</si>
  <si>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(11)深夜
 ２時間４５分以上
 ３時間未満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</si>
  <si>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(12)深夜
 ３時間以上
 ３時間１５分未満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1"/>
  </si>
  <si>
    <t>(15)深夜
 ３時間４５分以上
 ４時間未満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</si>
  <si>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移動（伴ず）深夜０．５・早朝０．２５</t>
    <rPh sb="6" eb="8">
      <t>シンヤ</t>
    </rPh>
    <rPh sb="12" eb="14">
      <t>ソウチョウ</t>
    </rPh>
    <phoneticPr fontId="1"/>
  </si>
  <si>
    <t>移動（伴ず）深夜０．５・早朝０．２５・２人</t>
    <rPh sb="6" eb="8">
      <t>シンヤ</t>
    </rPh>
    <rPh sb="12" eb="14">
      <t>ソウチョウ</t>
    </rPh>
    <phoneticPr fontId="1"/>
  </si>
  <si>
    <t>移動（伴ず）深夜０．５・早朝０．２５・グループ</t>
    <rPh sb="6" eb="8">
      <t>シンヤ</t>
    </rPh>
    <rPh sb="12" eb="14">
      <t>ソウチョウ</t>
    </rPh>
    <phoneticPr fontId="1"/>
  </si>
  <si>
    <t>移動（伴ず）深夜０．５・早朝０．７５</t>
    <rPh sb="6" eb="8">
      <t>シンヤ</t>
    </rPh>
    <rPh sb="12" eb="14">
      <t>ソウチョウ</t>
    </rPh>
    <phoneticPr fontId="1"/>
  </si>
  <si>
    <t>移動（伴ず）深夜０．５・早朝０．７５・２人</t>
    <rPh sb="6" eb="8">
      <t>シンヤ</t>
    </rPh>
    <rPh sb="12" eb="14">
      <t>ソウチョウ</t>
    </rPh>
    <phoneticPr fontId="1"/>
  </si>
  <si>
    <t>移動（伴ず）深夜０．５・早朝０．７５・グループ</t>
    <rPh sb="6" eb="8">
      <t>シンヤ</t>
    </rPh>
    <rPh sb="12" eb="14">
      <t>ソウチョウ</t>
    </rPh>
    <phoneticPr fontId="1"/>
  </si>
  <si>
    <t>(一)早朝
 １５分未満</t>
    <rPh sb="1" eb="2">
      <t>イチ</t>
    </rPh>
    <rPh sb="3" eb="5">
      <t>ソウチョウ</t>
    </rPh>
    <rPh sb="9" eb="10">
      <t>フン</t>
    </rPh>
    <rPh sb="10" eb="12">
      <t>ミマン</t>
    </rPh>
    <phoneticPr fontId="1"/>
  </si>
  <si>
    <t>移動（伴ず）深夜０．７５・早朝０．２５</t>
    <rPh sb="6" eb="8">
      <t>シンヤ</t>
    </rPh>
    <rPh sb="13" eb="15">
      <t>ソウチョウ</t>
    </rPh>
    <phoneticPr fontId="1"/>
  </si>
  <si>
    <t>移動（伴ず）深夜０．７５・早朝０．２５・２人</t>
    <rPh sb="6" eb="8">
      <t>シンヤ</t>
    </rPh>
    <rPh sb="13" eb="15">
      <t>ソウチョウ</t>
    </rPh>
    <phoneticPr fontId="1"/>
  </si>
  <si>
    <t>移動（伴ず）深夜０．７５・早朝０．２５・グループ</t>
    <rPh sb="6" eb="8">
      <t>シンヤ</t>
    </rPh>
    <rPh sb="13" eb="15">
      <t>ソウチョウ</t>
    </rPh>
    <phoneticPr fontId="1"/>
  </si>
  <si>
    <t>移動（伴ず）深夜０．７５・早朝０．５</t>
    <rPh sb="6" eb="8">
      <t>シンヤ</t>
    </rPh>
    <rPh sb="13" eb="15">
      <t>ソウチョウ</t>
    </rPh>
    <phoneticPr fontId="1"/>
  </si>
  <si>
    <t>移動（伴ず）深夜０．７５・早朝０．５・２人</t>
    <rPh sb="6" eb="8">
      <t>シンヤ</t>
    </rPh>
    <rPh sb="13" eb="15">
      <t>ソウチョウ</t>
    </rPh>
    <phoneticPr fontId="1"/>
  </si>
  <si>
    <t>移動（伴ず）深夜０．７５・早朝０．５・グループ</t>
    <rPh sb="6" eb="8">
      <t>シンヤ</t>
    </rPh>
    <rPh sb="13" eb="15">
      <t>ソウチョウ</t>
    </rPh>
    <phoneticPr fontId="1"/>
  </si>
  <si>
    <t>移動（伴ず）深夜０．７５・早朝０．７５</t>
    <rPh sb="6" eb="8">
      <t>シンヤ</t>
    </rPh>
    <rPh sb="13" eb="15">
      <t>ソウチョウ</t>
    </rPh>
    <phoneticPr fontId="1"/>
  </si>
  <si>
    <t>移動（伴ず）深夜０．７５・早朝０．７５・２人</t>
    <rPh sb="6" eb="8">
      <t>シンヤ</t>
    </rPh>
    <rPh sb="13" eb="15">
      <t>ソウチョウ</t>
    </rPh>
    <phoneticPr fontId="1"/>
  </si>
  <si>
    <t>移動（伴ず）深夜０．７５・早朝０．７５・グループ</t>
    <rPh sb="6" eb="8">
      <t>シンヤ</t>
    </rPh>
    <rPh sb="13" eb="15">
      <t>ソウチョウ</t>
    </rPh>
    <phoneticPr fontId="1"/>
  </si>
  <si>
    <t>移動（伴ず）深夜１．０・早朝０．２５</t>
    <rPh sb="6" eb="8">
      <t>シンヤ</t>
    </rPh>
    <rPh sb="12" eb="14">
      <t>ソウチョウ</t>
    </rPh>
    <phoneticPr fontId="1"/>
  </si>
  <si>
    <t>移動（伴ず）深夜１．０・早朝０．２５・２人</t>
    <rPh sb="6" eb="8">
      <t>シンヤ</t>
    </rPh>
    <rPh sb="12" eb="14">
      <t>ソウチョウ</t>
    </rPh>
    <phoneticPr fontId="1"/>
  </si>
  <si>
    <t>移動（伴ず）深夜１．０・早朝０．２５・グループ</t>
    <rPh sb="6" eb="8">
      <t>シンヤ</t>
    </rPh>
    <rPh sb="12" eb="14">
      <t>ソウチョウ</t>
    </rPh>
    <phoneticPr fontId="1"/>
  </si>
  <si>
    <t>移動（伴ず）深夜１．２５・早朝０．２５</t>
    <rPh sb="6" eb="8">
      <t>シンヤ</t>
    </rPh>
    <rPh sb="13" eb="15">
      <t>ソウチョウ</t>
    </rPh>
    <phoneticPr fontId="1"/>
  </si>
  <si>
    <t>移動（伴ず）深夜１．２５・早朝０．２５・２人</t>
    <rPh sb="6" eb="8">
      <t>シンヤ</t>
    </rPh>
    <rPh sb="13" eb="15">
      <t>ソウチョウ</t>
    </rPh>
    <phoneticPr fontId="1"/>
  </si>
  <si>
    <t>移動（伴ず）深夜１．２５・早朝０．２５・グループ</t>
    <rPh sb="6" eb="8">
      <t>シンヤ</t>
    </rPh>
    <rPh sb="13" eb="15">
      <t>ソウチョウ</t>
    </rPh>
    <phoneticPr fontId="1"/>
  </si>
  <si>
    <t>(一)日中
 １５分未満</t>
    <rPh sb="1" eb="2">
      <t>イチ</t>
    </rPh>
    <rPh sb="3" eb="4">
      <t>ヒ</t>
    </rPh>
    <rPh sb="4" eb="5">
      <t>チュウ</t>
    </rPh>
    <rPh sb="9" eb="10">
      <t>フン</t>
    </rPh>
    <rPh sb="10" eb="12">
      <t>ミマン</t>
    </rPh>
    <phoneticPr fontId="1"/>
  </si>
  <si>
    <t>(一)日中
 １５分以上
 ３０分未満</t>
    <rPh sb="1" eb="2">
      <t>イチ</t>
    </rPh>
    <rPh sb="3" eb="4">
      <t>ヒ</t>
    </rPh>
    <rPh sb="4" eb="5">
      <t>チュウ</t>
    </rPh>
    <rPh sb="9" eb="12">
      <t>フンイジョウ</t>
    </rPh>
    <rPh sb="16" eb="17">
      <t>フン</t>
    </rPh>
    <rPh sb="17" eb="19">
      <t>ミマン</t>
    </rPh>
    <phoneticPr fontId="1"/>
  </si>
  <si>
    <t>(一)日中
 ３０分以上
 ４５分未満</t>
    <rPh sb="1" eb="2">
      <t>イチ</t>
    </rPh>
    <rPh sb="3" eb="4">
      <t>ヒ</t>
    </rPh>
    <rPh sb="4" eb="5">
      <t>チュウ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</si>
  <si>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(ニ)日中
 ４５分以上
 １時間未満</t>
    <rPh sb="3" eb="4">
      <t>ヒ</t>
    </rPh>
    <rPh sb="4" eb="5">
      <t>チュウ</t>
    </rPh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</si>
  <si>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(1)早朝
 ３０分以上
 ４５分未満</t>
    <rPh sb="3" eb="5">
      <t>ソウチョウ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</si>
  <si>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(1)早朝
 ４５分以上
 １時間未満</t>
    <rPh sb="3" eb="5">
      <t>ソウチョウ</t>
    </rPh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</si>
  <si>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(1)早朝
 １時間以上
 １時間１５分未満</t>
    <rPh sb="3" eb="5">
      <t>ソウチョウ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</si>
  <si>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(一)夜間
 １５分未満</t>
    <rPh sb="1" eb="2">
      <t>イチ</t>
    </rPh>
    <rPh sb="9" eb="10">
      <t>フン</t>
    </rPh>
    <rPh sb="10" eb="12">
      <t>ミマン</t>
    </rPh>
    <phoneticPr fontId="1"/>
  </si>
  <si>
    <t>(二)夜間
 １５分以上
 ３０分未満</t>
    <rPh sb="1" eb="2">
      <t>２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</si>
  <si>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(三)夜間
 ３０分以上
 ４５分未満</t>
    <rPh sb="1" eb="2">
      <t>３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</si>
  <si>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(四)夜間
 ４５分以上
 1時間未満</t>
    <rPh sb="1" eb="2">
      <t>４</t>
    </rPh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</si>
  <si>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(一)深夜
 １５分未満</t>
    <rPh sb="1" eb="2">
      <t>イチ</t>
    </rPh>
    <rPh sb="9" eb="10">
      <t>フン</t>
    </rPh>
    <rPh sb="10" eb="12">
      <t>ミマン</t>
    </rPh>
    <phoneticPr fontId="1"/>
  </si>
  <si>
    <t>(2)夜間
 ３０分以上
 ４５分未満</t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</si>
  <si>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(二)深夜
 １５分以上
 ３０分未満</t>
    <rPh sb="1" eb="2">
      <t>２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</si>
  <si>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(三)深夜
 ３０分以上
 ４５分未満</t>
    <rPh sb="1" eb="2">
      <t>３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</si>
  <si>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(四)深夜
 ４５分以上
 1時間未満</t>
    <rPh sb="1" eb="2">
      <t>４</t>
    </rPh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</si>
  <si>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(2)深夜
 ３０分以上
 ４５分未満</t>
    <rPh sb="3" eb="5">
      <t>シンヤ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</si>
  <si>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(3)深夜
 ４５分以上
 １時間未満</t>
    <rPh sb="3" eb="5">
      <t>シンヤ</t>
    </rPh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</si>
  <si>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(4)深夜
 １時間以上
 １時間１５分未満</t>
    <rPh sb="3" eb="5">
      <t>シンヤ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</si>
  <si>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(二)深夜
 １５分以上
 ３０分未満</t>
    <rPh sb="1" eb="2">
      <t>２</t>
    </rPh>
    <rPh sb="9" eb="12">
      <t>フンイジョウ</t>
    </rPh>
    <rPh sb="16" eb="17">
      <t>フン</t>
    </rPh>
    <rPh sb="17" eb="19">
      <t>ミマン</t>
    </rPh>
    <phoneticPr fontId="1"/>
  </si>
  <si>
    <t>移動（伴ず）深夜０．５・早朝０．２５・日中０．５</t>
    <rPh sb="6" eb="8">
      <t>シンヤ</t>
    </rPh>
    <rPh sb="12" eb="14">
      <t>ソウチョウ</t>
    </rPh>
    <rPh sb="19" eb="20">
      <t>ヒ</t>
    </rPh>
    <rPh sb="20" eb="21">
      <t>チュウ</t>
    </rPh>
    <phoneticPr fontId="1"/>
  </si>
  <si>
    <t>移動（伴ず）深夜０．５・早朝０．２５・日中０．５・２人</t>
    <rPh sb="6" eb="8">
      <t>シンヤ</t>
    </rPh>
    <rPh sb="12" eb="14">
      <t>ソウチョウ</t>
    </rPh>
    <rPh sb="19" eb="20">
      <t>ヒ</t>
    </rPh>
    <rPh sb="20" eb="21">
      <t>チュウ</t>
    </rPh>
    <rPh sb="26" eb="27">
      <t>ヒト</t>
    </rPh>
    <phoneticPr fontId="1"/>
  </si>
  <si>
    <t>移動（伴ず）深夜０．５・早朝０．２５・日中０．５・グループ</t>
    <rPh sb="6" eb="8">
      <t>シンヤ</t>
    </rPh>
    <rPh sb="12" eb="14">
      <t>ソウチョウ</t>
    </rPh>
    <rPh sb="19" eb="20">
      <t>ヒ</t>
    </rPh>
    <rPh sb="20" eb="21">
      <t>チュウ</t>
    </rPh>
    <phoneticPr fontId="1"/>
  </si>
  <si>
    <t>移動（伴ず）深夜０．５・早朝０．２５・日中０．２５</t>
    <rPh sb="6" eb="8">
      <t>シンヤ</t>
    </rPh>
    <rPh sb="12" eb="14">
      <t>ソウチョウ</t>
    </rPh>
    <rPh sb="19" eb="20">
      <t>ヒ</t>
    </rPh>
    <rPh sb="20" eb="21">
      <t>チュウ</t>
    </rPh>
    <phoneticPr fontId="1"/>
  </si>
  <si>
    <t>移動（伴ず）深夜０．５・早朝０．２５・日中０．２５・２人</t>
    <rPh sb="6" eb="8">
      <t>シンヤ</t>
    </rPh>
    <rPh sb="12" eb="14">
      <t>ソウチョウ</t>
    </rPh>
    <rPh sb="19" eb="20">
      <t>ヒ</t>
    </rPh>
    <rPh sb="20" eb="21">
      <t>チュウ</t>
    </rPh>
    <rPh sb="27" eb="28">
      <t>ヒト</t>
    </rPh>
    <phoneticPr fontId="1"/>
  </si>
  <si>
    <t>移動（伴ず）深夜０．５・早朝０．２５・日中０．２５・グループ</t>
    <rPh sb="6" eb="8">
      <t>シンヤ</t>
    </rPh>
    <rPh sb="12" eb="14">
      <t>ソウチョウ</t>
    </rPh>
    <rPh sb="19" eb="20">
      <t>ヒ</t>
    </rPh>
    <rPh sb="20" eb="21">
      <t>チュウ</t>
    </rPh>
    <phoneticPr fontId="1"/>
  </si>
  <si>
    <t>移動（伴ず）深夜０．５・早朝０．２５・日中０．７５</t>
    <rPh sb="6" eb="8">
      <t>シンヤ</t>
    </rPh>
    <rPh sb="12" eb="14">
      <t>ソウチョウ</t>
    </rPh>
    <rPh sb="19" eb="20">
      <t>ヒ</t>
    </rPh>
    <rPh sb="20" eb="21">
      <t>チュウ</t>
    </rPh>
    <phoneticPr fontId="1"/>
  </si>
  <si>
    <t>移動（伴ず）深夜０．５・早朝０．２５・日中０．７５・２人</t>
    <rPh sb="6" eb="8">
      <t>シンヤ</t>
    </rPh>
    <rPh sb="12" eb="14">
      <t>ソウチョウ</t>
    </rPh>
    <rPh sb="19" eb="20">
      <t>ヒ</t>
    </rPh>
    <rPh sb="20" eb="21">
      <t>チュウ</t>
    </rPh>
    <rPh sb="27" eb="28">
      <t>ヒト</t>
    </rPh>
    <phoneticPr fontId="1"/>
  </si>
  <si>
    <t>移動（伴ず）深夜０．５・早朝０．２５・日中０．７５・グループ</t>
    <rPh sb="6" eb="8">
      <t>シンヤ</t>
    </rPh>
    <rPh sb="12" eb="14">
      <t>ソウチョウ</t>
    </rPh>
    <rPh sb="19" eb="20">
      <t>ヒ</t>
    </rPh>
    <rPh sb="20" eb="21">
      <t>チュウ</t>
    </rPh>
    <phoneticPr fontId="1"/>
  </si>
  <si>
    <t>移動（伴ず）深夜０．５・早朝０．５・日中０．２５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</si>
  <si>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移動（伴ず）深夜０．５・早朝０．５・日中０．２５・２人</t>
    <rPh sb="6" eb="8">
      <t>シンヤ</t>
    </rPh>
    <rPh sb="12" eb="14">
      <t>ソウチョウ</t>
    </rPh>
    <rPh sb="18" eb="19">
      <t>ヒ</t>
    </rPh>
    <rPh sb="19" eb="20">
      <t>チュウ</t>
    </rPh>
    <rPh sb="26" eb="27">
      <t>ヒト</t>
    </rPh>
    <phoneticPr fontId="1"/>
  </si>
  <si>
    <t>移動（伴ず）深夜０．５・早朝０．５・日中０．２５・グループ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</si>
  <si>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移動（伴ず）深夜０．５・早朝０．７５・日中０．２５</t>
    <rPh sb="6" eb="8">
      <t>シンヤ</t>
    </rPh>
    <rPh sb="12" eb="14">
      <t>ソウチョウ</t>
    </rPh>
    <rPh sb="19" eb="20">
      <t>ヒ</t>
    </rPh>
    <rPh sb="20" eb="21">
      <t>チュウ</t>
    </rPh>
    <phoneticPr fontId="1"/>
  </si>
  <si>
    <t>移動（伴ず）深夜０．５・早朝０．７５・日中０．２５・２人</t>
    <rPh sb="6" eb="8">
      <t>シンヤ</t>
    </rPh>
    <rPh sb="12" eb="14">
      <t>ソウチョウ</t>
    </rPh>
    <rPh sb="19" eb="20">
      <t>ヒ</t>
    </rPh>
    <rPh sb="20" eb="21">
      <t>チュウ</t>
    </rPh>
    <rPh sb="27" eb="28">
      <t>ヒト</t>
    </rPh>
    <phoneticPr fontId="1"/>
  </si>
  <si>
    <t>移動（伴ず）深夜０．５・早朝０．７５・日中０．２５・グループ</t>
    <rPh sb="6" eb="8">
      <t>シンヤ</t>
    </rPh>
    <rPh sb="12" eb="14">
      <t>ソウチョウ</t>
    </rPh>
    <rPh sb="19" eb="20">
      <t>ヒ</t>
    </rPh>
    <rPh sb="20" eb="21">
      <t>チュウ</t>
    </rPh>
    <phoneticPr fontId="1"/>
  </si>
  <si>
    <t>移動（伴ず）深夜０．７５・早朝０．２５・日中０．２５</t>
    <rPh sb="6" eb="8">
      <t>シンヤ</t>
    </rPh>
    <rPh sb="13" eb="15">
      <t>ソウチョウ</t>
    </rPh>
    <rPh sb="20" eb="21">
      <t>ヒ</t>
    </rPh>
    <rPh sb="21" eb="22">
      <t>チュウ</t>
    </rPh>
    <phoneticPr fontId="1"/>
  </si>
  <si>
    <t>移動（伴ず）深夜０．７５・早朝０．２５・日中０．２５・２人</t>
    <rPh sb="6" eb="8">
      <t>シンヤ</t>
    </rPh>
    <rPh sb="13" eb="15">
      <t>ソウチョウ</t>
    </rPh>
    <rPh sb="20" eb="21">
      <t>ヒ</t>
    </rPh>
    <rPh sb="21" eb="22">
      <t>チュウ</t>
    </rPh>
    <rPh sb="28" eb="29">
      <t>ヒト</t>
    </rPh>
    <phoneticPr fontId="1"/>
  </si>
  <si>
    <t>移動（伴ず）深夜０．７５・早朝０．２５・日中０．２５・グループ</t>
    <rPh sb="6" eb="8">
      <t>シンヤ</t>
    </rPh>
    <rPh sb="13" eb="15">
      <t>ソウチョウ</t>
    </rPh>
    <rPh sb="20" eb="21">
      <t>ヒ</t>
    </rPh>
    <rPh sb="21" eb="22">
      <t>チュウ</t>
    </rPh>
    <phoneticPr fontId="1"/>
  </si>
  <si>
    <t>移動（伴ず）深夜０．７５・早朝０．２５・日中０．５</t>
    <rPh sb="6" eb="8">
      <t>シンヤ</t>
    </rPh>
    <rPh sb="13" eb="15">
      <t>ソウチョウ</t>
    </rPh>
    <rPh sb="20" eb="21">
      <t>ヒ</t>
    </rPh>
    <rPh sb="21" eb="22">
      <t>チュウ</t>
    </rPh>
    <phoneticPr fontId="1"/>
  </si>
  <si>
    <t>移動（伴ず）深夜０．７５・早朝０．２５・日中０．５・２人</t>
    <rPh sb="6" eb="8">
      <t>シンヤ</t>
    </rPh>
    <rPh sb="13" eb="15">
      <t>ソウチョウ</t>
    </rPh>
    <rPh sb="20" eb="21">
      <t>ヒ</t>
    </rPh>
    <rPh sb="21" eb="22">
      <t>チュウ</t>
    </rPh>
    <rPh sb="27" eb="28">
      <t>ヒト</t>
    </rPh>
    <phoneticPr fontId="1"/>
  </si>
  <si>
    <t>移動（伴ず）深夜０．７５・早朝０．２５・日中０．５・グループ</t>
    <rPh sb="6" eb="8">
      <t>シンヤ</t>
    </rPh>
    <rPh sb="13" eb="15">
      <t>ソウチョウ</t>
    </rPh>
    <rPh sb="20" eb="21">
      <t>ヒ</t>
    </rPh>
    <rPh sb="21" eb="22">
      <t>チュウ</t>
    </rPh>
    <phoneticPr fontId="1"/>
  </si>
  <si>
    <t>移動（伴ず）深夜０．７５・早朝０．５・日中０．２５</t>
    <rPh sb="6" eb="8">
      <t>シンヤ</t>
    </rPh>
    <rPh sb="13" eb="15">
      <t>ソウチョウ</t>
    </rPh>
    <rPh sb="19" eb="20">
      <t>ヒ</t>
    </rPh>
    <rPh sb="20" eb="21">
      <t>チュウ</t>
    </rPh>
    <phoneticPr fontId="1"/>
  </si>
  <si>
    <t>移動（伴ず）深夜０．７５・早朝０．５・日中０．２５・２人</t>
    <rPh sb="6" eb="8">
      <t>シンヤ</t>
    </rPh>
    <rPh sb="13" eb="15">
      <t>ソウチョウ</t>
    </rPh>
    <rPh sb="19" eb="20">
      <t>ヒ</t>
    </rPh>
    <rPh sb="20" eb="21">
      <t>チュウ</t>
    </rPh>
    <rPh sb="27" eb="28">
      <t>ヒト</t>
    </rPh>
    <phoneticPr fontId="1"/>
  </si>
  <si>
    <t>移動（伴ず）深夜０．７５・早朝０．５・日中０．２５・グループ</t>
    <rPh sb="6" eb="8">
      <t>シンヤ</t>
    </rPh>
    <rPh sb="13" eb="15">
      <t>ソウチョウ</t>
    </rPh>
    <rPh sb="19" eb="20">
      <t>ヒ</t>
    </rPh>
    <rPh sb="20" eb="21">
      <t>チュウ</t>
    </rPh>
    <phoneticPr fontId="1"/>
  </si>
  <si>
    <t>移動（伴ず）深夜１．０・早朝０．２５・日中０．２５</t>
    <rPh sb="6" eb="8">
      <t>シンヤ</t>
    </rPh>
    <rPh sb="12" eb="14">
      <t>ソウチョウ</t>
    </rPh>
    <rPh sb="19" eb="20">
      <t>ヒ</t>
    </rPh>
    <rPh sb="20" eb="21">
      <t>チュウ</t>
    </rPh>
    <phoneticPr fontId="1"/>
  </si>
  <si>
    <t>移動（伴ず）深夜１．０・早朝０．２５・日中０．２５・２人</t>
    <rPh sb="6" eb="8">
      <t>シンヤ</t>
    </rPh>
    <rPh sb="12" eb="14">
      <t>ソウチョウ</t>
    </rPh>
    <rPh sb="19" eb="20">
      <t>ヒ</t>
    </rPh>
    <rPh sb="20" eb="21">
      <t>チュウ</t>
    </rPh>
    <rPh sb="27" eb="28">
      <t>ヒト</t>
    </rPh>
    <phoneticPr fontId="1"/>
  </si>
  <si>
    <t>移動（伴ず）深夜１．０・早朝０．２５・日中０．２５・グループ</t>
    <rPh sb="6" eb="8">
      <t>シンヤ</t>
    </rPh>
    <rPh sb="12" eb="14">
      <t>ソウチョウ</t>
    </rPh>
    <rPh sb="19" eb="20">
      <t>ヒ</t>
    </rPh>
    <rPh sb="20" eb="21">
      <t>チュウ</t>
    </rPh>
    <phoneticPr fontId="1"/>
  </si>
  <si>
    <t>(二)早朝
 １５分以上
 ３０分未満</t>
    <rPh sb="1" eb="2">
      <t>２</t>
    </rPh>
    <rPh sb="3" eb="5">
      <t>ソウチョウ</t>
    </rPh>
    <rPh sb="9" eb="12">
      <t>フンイジョウ</t>
    </rPh>
    <rPh sb="16" eb="17">
      <t>フン</t>
    </rPh>
    <rPh sb="17" eb="19">
      <t>ミマン</t>
    </rPh>
    <phoneticPr fontId="1"/>
  </si>
  <si>
    <t>(三)早朝
 ３０分以上
 ４５分未満</t>
    <rPh sb="1" eb="2">
      <t>３</t>
    </rPh>
    <rPh sb="3" eb="5">
      <t>ソウチョウ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</si>
  <si>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(二)日中
 １５分以上
 ３０分未満</t>
    <rPh sb="1" eb="2">
      <t>２</t>
    </rPh>
    <rPh sb="3" eb="4">
      <t>ヒ</t>
    </rPh>
    <rPh sb="4" eb="5">
      <t>チュウ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</si>
  <si>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(三)日中
 ３０分以上
 ４５分未満</t>
    <rPh sb="1" eb="2">
      <t>３</t>
    </rPh>
    <rPh sb="3" eb="4">
      <t>ヒ</t>
    </rPh>
    <rPh sb="4" eb="5">
      <t>チュウ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</si>
  <si>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移動（伴ず）深夜０．５・日中０．２５</t>
    <rPh sb="6" eb="8">
      <t>シンヤ</t>
    </rPh>
    <rPh sb="12" eb="13">
      <t>ヒ</t>
    </rPh>
    <rPh sb="13" eb="14">
      <t>チュウ</t>
    </rPh>
    <phoneticPr fontId="1"/>
  </si>
  <si>
    <t>移動（伴ず）深夜０．５・日中０．２５・２人</t>
    <rPh sb="6" eb="8">
      <t>シンヤ</t>
    </rPh>
    <rPh sb="12" eb="13">
      <t>ヒ</t>
    </rPh>
    <rPh sb="13" eb="14">
      <t>チュウ</t>
    </rPh>
    <rPh sb="20" eb="21">
      <t>ヒト</t>
    </rPh>
    <phoneticPr fontId="1"/>
  </si>
  <si>
    <t>移動（伴ず）深夜０．５・日中０．２５・グループ</t>
    <rPh sb="6" eb="8">
      <t>シンヤ</t>
    </rPh>
    <rPh sb="12" eb="13">
      <t>ヒ</t>
    </rPh>
    <rPh sb="13" eb="14">
      <t>チュウ</t>
    </rPh>
    <phoneticPr fontId="1"/>
  </si>
  <si>
    <t>移動（伴ず）深夜０．５・日中０．７５</t>
    <rPh sb="6" eb="8">
      <t>シンヤ</t>
    </rPh>
    <rPh sb="12" eb="13">
      <t>ヒ</t>
    </rPh>
    <rPh sb="13" eb="14">
      <t>チュウ</t>
    </rPh>
    <phoneticPr fontId="1"/>
  </si>
  <si>
    <t>移動（伴ず）深夜０．５・日中０．７５・２人</t>
    <rPh sb="6" eb="8">
      <t>シンヤ</t>
    </rPh>
    <rPh sb="12" eb="13">
      <t>ヒ</t>
    </rPh>
    <rPh sb="13" eb="14">
      <t>チュウ</t>
    </rPh>
    <rPh sb="20" eb="21">
      <t>ヒト</t>
    </rPh>
    <phoneticPr fontId="1"/>
  </si>
  <si>
    <t>移動（伴ず）深夜０．５・日中０．７５・グループ</t>
    <rPh sb="6" eb="8">
      <t>シンヤ</t>
    </rPh>
    <rPh sb="12" eb="13">
      <t>ヒ</t>
    </rPh>
    <rPh sb="13" eb="14">
      <t>チュウ</t>
    </rPh>
    <phoneticPr fontId="1"/>
  </si>
  <si>
    <t>移動（伴ず）深夜０．７５・日中０．２５</t>
    <rPh sb="6" eb="8">
      <t>シンヤ</t>
    </rPh>
    <rPh sb="13" eb="14">
      <t>ヒ</t>
    </rPh>
    <rPh sb="14" eb="15">
      <t>チュウ</t>
    </rPh>
    <phoneticPr fontId="1"/>
  </si>
  <si>
    <t>移動（伴ず）深夜０．７５・日中０．２５・２人</t>
    <rPh sb="6" eb="8">
      <t>シンヤ</t>
    </rPh>
    <rPh sb="13" eb="14">
      <t>ヒ</t>
    </rPh>
    <rPh sb="14" eb="15">
      <t>チュウ</t>
    </rPh>
    <rPh sb="21" eb="22">
      <t>ヒト</t>
    </rPh>
    <phoneticPr fontId="1"/>
  </si>
  <si>
    <t>移動（伴ず）深夜０．７５・日中０．２５・グループ</t>
    <rPh sb="6" eb="8">
      <t>シンヤ</t>
    </rPh>
    <rPh sb="13" eb="14">
      <t>ヒ</t>
    </rPh>
    <rPh sb="14" eb="15">
      <t>チュウ</t>
    </rPh>
    <phoneticPr fontId="1"/>
  </si>
  <si>
    <t>移動（伴ず）深夜０．７５・日中０．５</t>
    <rPh sb="6" eb="8">
      <t>シンヤ</t>
    </rPh>
    <rPh sb="13" eb="14">
      <t>ヒ</t>
    </rPh>
    <rPh sb="14" eb="15">
      <t>チュウ</t>
    </rPh>
    <phoneticPr fontId="1"/>
  </si>
  <si>
    <t>移動（伴ず）深夜０．７５・日中０．５・２人</t>
    <rPh sb="6" eb="8">
      <t>シンヤ</t>
    </rPh>
    <rPh sb="13" eb="14">
      <t>ヒ</t>
    </rPh>
    <rPh sb="14" eb="15">
      <t>チュウ</t>
    </rPh>
    <rPh sb="20" eb="21">
      <t>ヒト</t>
    </rPh>
    <phoneticPr fontId="1"/>
  </si>
  <si>
    <t>移動（伴ず）深夜０．７５・日中０．５・グループ</t>
    <rPh sb="6" eb="8">
      <t>シンヤ</t>
    </rPh>
    <rPh sb="13" eb="14">
      <t>ヒ</t>
    </rPh>
    <rPh sb="14" eb="15">
      <t>チュウ</t>
    </rPh>
    <phoneticPr fontId="1"/>
  </si>
  <si>
    <t>移動（伴ず）深夜０．７５・日中０．７５</t>
    <rPh sb="6" eb="8">
      <t>シンヤ</t>
    </rPh>
    <rPh sb="13" eb="14">
      <t>ヒ</t>
    </rPh>
    <rPh sb="14" eb="15">
      <t>チュウ</t>
    </rPh>
    <phoneticPr fontId="1"/>
  </si>
  <si>
    <t>移動（伴ず）深夜０．７５・日中０．７５・２人</t>
    <rPh sb="6" eb="8">
      <t>シンヤ</t>
    </rPh>
    <rPh sb="13" eb="14">
      <t>ヒ</t>
    </rPh>
    <rPh sb="14" eb="15">
      <t>チュウ</t>
    </rPh>
    <rPh sb="21" eb="22">
      <t>ヒト</t>
    </rPh>
    <phoneticPr fontId="1"/>
  </si>
  <si>
    <t>移動（伴ず）深夜０．７５・日中０．７５・グループ</t>
    <rPh sb="6" eb="8">
      <t>シンヤ</t>
    </rPh>
    <rPh sb="13" eb="14">
      <t>ヒ</t>
    </rPh>
    <rPh sb="14" eb="15">
      <t>チュウ</t>
    </rPh>
    <phoneticPr fontId="1"/>
  </si>
  <si>
    <t>移動（伴ず）深夜１．０・日中０．２５</t>
    <rPh sb="6" eb="8">
      <t>シンヤ</t>
    </rPh>
    <rPh sb="12" eb="13">
      <t>ヒ</t>
    </rPh>
    <rPh sb="13" eb="14">
      <t>チュウ</t>
    </rPh>
    <phoneticPr fontId="1"/>
  </si>
  <si>
    <t>移動（伴ず）深夜１．０・日中０．２５・２人</t>
    <rPh sb="6" eb="8">
      <t>シンヤ</t>
    </rPh>
    <rPh sb="12" eb="13">
      <t>ヒ</t>
    </rPh>
    <rPh sb="13" eb="14">
      <t>チュウ</t>
    </rPh>
    <rPh sb="20" eb="21">
      <t>ヒト</t>
    </rPh>
    <phoneticPr fontId="1"/>
  </si>
  <si>
    <t>移動（伴ず）深夜１．０・日中０．２５・グループ</t>
    <rPh sb="6" eb="8">
      <t>シンヤ</t>
    </rPh>
    <rPh sb="12" eb="13">
      <t>ヒ</t>
    </rPh>
    <rPh sb="13" eb="14">
      <t>チュウ</t>
    </rPh>
    <phoneticPr fontId="1"/>
  </si>
  <si>
    <t>移動（伴ず）深夜１．２５・日中０．２５</t>
    <rPh sb="6" eb="8">
      <t>シンヤ</t>
    </rPh>
    <rPh sb="13" eb="14">
      <t>ヒ</t>
    </rPh>
    <rPh sb="14" eb="15">
      <t>チュウ</t>
    </rPh>
    <phoneticPr fontId="1"/>
  </si>
  <si>
    <t>移動（伴ず）深夜１．２５・日中０．２５・２人</t>
    <rPh sb="6" eb="8">
      <t>シンヤ</t>
    </rPh>
    <rPh sb="13" eb="14">
      <t>ヒ</t>
    </rPh>
    <rPh sb="14" eb="15">
      <t>チュウ</t>
    </rPh>
    <rPh sb="21" eb="22">
      <t>ヒト</t>
    </rPh>
    <phoneticPr fontId="1"/>
  </si>
  <si>
    <t>移動（伴ず）深夜１．２５・日中０．２５・グループ</t>
    <rPh sb="6" eb="8">
      <t>シンヤ</t>
    </rPh>
    <rPh sb="13" eb="14">
      <t>ヒ</t>
    </rPh>
    <rPh sb="14" eb="15">
      <t>チュウ</t>
    </rPh>
    <phoneticPr fontId="1"/>
  </si>
  <si>
    <t>(一)日中
 １５分未満</t>
    <rPh sb="1" eb="2">
      <t>イチ</t>
    </rPh>
    <rPh sb="9" eb="10">
      <t>フン</t>
    </rPh>
    <rPh sb="10" eb="12">
      <t>ミマン</t>
    </rPh>
    <phoneticPr fontId="1"/>
  </si>
  <si>
    <t>(二)日中
 １５分以上
 ３０分未満</t>
    <rPh sb="1" eb="2">
      <t>２</t>
    </rPh>
    <rPh sb="9" eb="12">
      <t>フンイジョウ</t>
    </rPh>
    <rPh sb="16" eb="17">
      <t>フン</t>
    </rPh>
    <rPh sb="17" eb="19">
      <t>ミマン</t>
    </rPh>
    <phoneticPr fontId="1"/>
  </si>
  <si>
    <t>(三)日中
 ３０分以上
 ４５分未満</t>
    <rPh sb="1" eb="2">
      <t>３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</si>
  <si>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(四)日中
 ４５分以上
 1時間未満</t>
    <rPh sb="1" eb="2">
      <t>４</t>
    </rPh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</si>
  <si>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移動（伴ず）日中０．５・夜間０．２５・深夜０．５・２人</t>
    <rPh sb="26" eb="27">
      <t>ヒト</t>
    </rPh>
    <phoneticPr fontId="1"/>
  </si>
  <si>
    <t>移動（伴ず）日中０．５・夜間０．２５・深夜０．２５・２人</t>
    <rPh sb="27" eb="28">
      <t>ヒト</t>
    </rPh>
    <phoneticPr fontId="1"/>
  </si>
  <si>
    <t>移動（伴ず）日中０．５・夜間０．２５・深夜０．７５・２人</t>
    <rPh sb="27" eb="28">
      <t>ヒト</t>
    </rPh>
    <phoneticPr fontId="1"/>
  </si>
  <si>
    <t>移動（伴ず）日中０．５・夜間０．５・深夜０．２５・２人</t>
    <rPh sb="26" eb="27">
      <t>ヒト</t>
    </rPh>
    <phoneticPr fontId="1"/>
  </si>
  <si>
    <t>移動（伴ず）日中０．５・夜間０．７５・深夜０．２５・２人</t>
    <rPh sb="27" eb="28">
      <t>ヒト</t>
    </rPh>
    <phoneticPr fontId="1"/>
  </si>
  <si>
    <t>移動（伴ず）日中０．７５・夜間０．２５・深夜０．２５・２人</t>
    <rPh sb="28" eb="29">
      <t>ヒト</t>
    </rPh>
    <phoneticPr fontId="1"/>
  </si>
  <si>
    <t>移動（伴ず）日中０．７５・夜間０．２５・深夜０．５・２人</t>
    <rPh sb="27" eb="28">
      <t>ヒト</t>
    </rPh>
    <phoneticPr fontId="1"/>
  </si>
  <si>
    <t>移動（伴ず）日中０．７５・夜間０．５・深夜０．２５・２人</t>
    <rPh sb="27" eb="28">
      <t>ヒト</t>
    </rPh>
    <phoneticPr fontId="1"/>
  </si>
  <si>
    <t>移動（伴ず）日中１．０・夜間０．２５・深夜０．２５・２人</t>
    <rPh sb="27" eb="28">
      <t>ヒト</t>
    </rPh>
    <phoneticPr fontId="1"/>
  </si>
  <si>
    <t>(７)日中
 ３０未満</t>
    <rPh sb="3" eb="4">
      <t>ヒ</t>
    </rPh>
    <rPh sb="4" eb="5">
      <t>チュウ</t>
    </rPh>
    <rPh sb="9" eb="11">
      <t>ミマン</t>
    </rPh>
    <phoneticPr fontId="1"/>
  </si>
  <si>
    <t>(７)日中
 ３０分以上
 ４５分未満</t>
    <rPh sb="3" eb="4">
      <t>ヒ</t>
    </rPh>
    <rPh sb="4" eb="5">
      <t>チュウ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</si>
  <si>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(７)日中
 ４５分以上
 １時間未満</t>
    <rPh sb="3" eb="4">
      <t>ヒ</t>
    </rPh>
    <rPh sb="4" eb="5">
      <t>チュウ</t>
    </rPh>
    <rPh sb="9" eb="12">
      <t>フンイジョウ</t>
    </rPh>
    <rPh sb="15" eb="17">
      <t>ジカン</t>
    </rPh>
    <rPh sb="17" eb="19">
      <t>ミマン</t>
    </rPh>
    <phoneticPr fontId="1"/>
  </si>
  <si>
    <t>(一)夜間
 １５分未満</t>
    <rPh sb="1" eb="2">
      <t>イチ</t>
    </rPh>
    <rPh sb="3" eb="5">
      <t>ヤカン</t>
    </rPh>
    <rPh sb="9" eb="10">
      <t>フン</t>
    </rPh>
    <rPh sb="10" eb="12">
      <t>ミマン</t>
    </rPh>
    <phoneticPr fontId="1"/>
  </si>
  <si>
    <t>(一)夜間
 １５分以上
 ３０分未満</t>
    <rPh sb="1" eb="2">
      <t>イチ</t>
    </rPh>
    <rPh sb="3" eb="5">
      <t>ヤカン</t>
    </rPh>
    <rPh sb="9" eb="12">
      <t>フンイジョウ</t>
    </rPh>
    <rPh sb="16" eb="17">
      <t>フン</t>
    </rPh>
    <rPh sb="17" eb="19">
      <t>ミマン</t>
    </rPh>
    <phoneticPr fontId="1"/>
  </si>
  <si>
    <t>(一)夜間
 ３０分以上
 ４５分未満</t>
    <rPh sb="1" eb="2">
      <t>イチ</t>
    </rPh>
    <rPh sb="3" eb="5">
      <t>ヤカン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</si>
  <si>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(一)深夜
 １５分未満</t>
    <rPh sb="1" eb="2">
      <t>イチ</t>
    </rPh>
    <rPh sb="3" eb="5">
      <t>シンヤ</t>
    </rPh>
    <rPh sb="9" eb="10">
      <t>フン</t>
    </rPh>
    <rPh sb="10" eb="12">
      <t>ミマン</t>
    </rPh>
    <phoneticPr fontId="1"/>
  </si>
  <si>
    <t>(一)深夜
 １５分以上
 ３０分未満</t>
    <rPh sb="1" eb="2">
      <t>イチ</t>
    </rPh>
    <rPh sb="3" eb="5">
      <t>シンヤ</t>
    </rPh>
    <rPh sb="9" eb="12">
      <t>フンイジョウ</t>
    </rPh>
    <rPh sb="16" eb="17">
      <t>フン</t>
    </rPh>
    <rPh sb="17" eb="19">
      <t>ミマン</t>
    </rPh>
    <phoneticPr fontId="1"/>
  </si>
  <si>
    <t>(一)深夜
 ３０分以上
 ４５分未満</t>
    <rPh sb="1" eb="2">
      <t>イチ</t>
    </rPh>
    <rPh sb="3" eb="5">
      <t>シンヤ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</si>
  <si>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移動（伴ず）日中増０．２５</t>
    <rPh sb="6" eb="7">
      <t>ヒ</t>
    </rPh>
    <rPh sb="7" eb="8">
      <t>チュウ</t>
    </rPh>
    <rPh sb="8" eb="9">
      <t>ゾウ</t>
    </rPh>
    <phoneticPr fontId="1"/>
  </si>
  <si>
    <t>移動（伴ず）日中増０．２５・２人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</si>
  <si>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移動（伴ず）日中増０．２５・グループ</t>
    <rPh sb="6" eb="7">
      <t>ヒ</t>
    </rPh>
    <rPh sb="7" eb="8">
      <t>チュウ</t>
    </rPh>
    <rPh sb="8" eb="9">
      <t>ゾウ</t>
    </rPh>
    <phoneticPr fontId="1"/>
  </si>
  <si>
    <t>移動（伴ず）日中増０．７５</t>
    <rPh sb="6" eb="7">
      <t>ヒ</t>
    </rPh>
    <rPh sb="7" eb="8">
      <t>チュウ</t>
    </rPh>
    <rPh sb="8" eb="9">
      <t>ゾウ</t>
    </rPh>
    <phoneticPr fontId="1"/>
  </si>
  <si>
    <t>移動（伴ず）日中増０．７５・２人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</si>
  <si>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移動（伴ず）日中増０．７５・グループ</t>
    <rPh sb="6" eb="7">
      <t>ヒ</t>
    </rPh>
    <rPh sb="7" eb="8">
      <t>チュウ</t>
    </rPh>
    <rPh sb="8" eb="9">
      <t>ゾウ</t>
    </rPh>
    <phoneticPr fontId="1"/>
  </si>
  <si>
    <t>移動（伴ず）日中増１．２５</t>
    <rPh sb="6" eb="7">
      <t>ヒ</t>
    </rPh>
    <rPh sb="7" eb="8">
      <t>チュウ</t>
    </rPh>
    <rPh sb="8" eb="9">
      <t>ゾウ</t>
    </rPh>
    <phoneticPr fontId="1"/>
  </si>
  <si>
    <t>移動（伴ず）日中増１．２５・２人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</si>
  <si>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移動（伴ず）日中増１．２５・グループ</t>
    <rPh sb="6" eb="7">
      <t>ヒ</t>
    </rPh>
    <rPh sb="7" eb="8">
      <t>チュウ</t>
    </rPh>
    <rPh sb="8" eb="9">
      <t>ゾウ</t>
    </rPh>
    <phoneticPr fontId="1"/>
  </si>
  <si>
    <t>移動（伴ず）日中増１．７５</t>
    <rPh sb="6" eb="7">
      <t>ヒ</t>
    </rPh>
    <rPh sb="7" eb="8">
      <t>チュウ</t>
    </rPh>
    <rPh sb="8" eb="9">
      <t>ゾウ</t>
    </rPh>
    <phoneticPr fontId="1"/>
  </si>
  <si>
    <t>移動（伴ず）日中増１．７５・２人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</si>
  <si>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移動（伴ず）日中増１．７５・グループ</t>
    <rPh sb="6" eb="7">
      <t>ヒ</t>
    </rPh>
    <rPh sb="7" eb="8">
      <t>チュウ</t>
    </rPh>
    <rPh sb="8" eb="9">
      <t>ゾウ</t>
    </rPh>
    <phoneticPr fontId="1"/>
  </si>
  <si>
    <t>移動（伴ず）日中増２．２５</t>
    <rPh sb="6" eb="7">
      <t>ヒ</t>
    </rPh>
    <rPh sb="7" eb="8">
      <t>チュウ</t>
    </rPh>
    <rPh sb="8" eb="9">
      <t>ゾウ</t>
    </rPh>
    <phoneticPr fontId="1"/>
  </si>
  <si>
    <t>移動（伴ず）日中増２．２５・２人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</si>
  <si>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移動（伴ず）日中増２．２５・グループ</t>
    <rPh sb="6" eb="7">
      <t>ヒ</t>
    </rPh>
    <rPh sb="7" eb="8">
      <t>チュウ</t>
    </rPh>
    <rPh sb="8" eb="9">
      <t>ゾウ</t>
    </rPh>
    <phoneticPr fontId="1"/>
  </si>
  <si>
    <t>移動（伴ず）日中増２．７５</t>
    <rPh sb="6" eb="7">
      <t>ヒ</t>
    </rPh>
    <rPh sb="7" eb="8">
      <t>チュウ</t>
    </rPh>
    <rPh sb="8" eb="9">
      <t>ゾウ</t>
    </rPh>
    <phoneticPr fontId="1"/>
  </si>
  <si>
    <t>移動（伴ず）日中増２．７５・２人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</si>
  <si>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移動（伴ず）日中増２．７５・グループ</t>
    <rPh sb="6" eb="7">
      <t>ヒ</t>
    </rPh>
    <rPh sb="7" eb="8">
      <t>チュウ</t>
    </rPh>
    <rPh sb="8" eb="9">
      <t>ゾウ</t>
    </rPh>
    <phoneticPr fontId="1"/>
  </si>
  <si>
    <t>移動（伴ず）日中増３．２５</t>
    <rPh sb="6" eb="7">
      <t>ヒ</t>
    </rPh>
    <rPh sb="7" eb="8">
      <t>チュウ</t>
    </rPh>
    <rPh sb="8" eb="9">
      <t>ゾウ</t>
    </rPh>
    <phoneticPr fontId="1"/>
  </si>
  <si>
    <t>移動（伴ず）日中増３．２５・２人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</si>
  <si>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移動（伴ず）日中増３．２５・グループ</t>
    <rPh sb="6" eb="7">
      <t>ヒ</t>
    </rPh>
    <rPh sb="7" eb="8">
      <t>チュウ</t>
    </rPh>
    <rPh sb="8" eb="9">
      <t>ゾウ</t>
    </rPh>
    <phoneticPr fontId="1"/>
  </si>
  <si>
    <t>移動（伴ず）日中増３．７５</t>
    <rPh sb="6" eb="7">
      <t>ヒ</t>
    </rPh>
    <rPh sb="7" eb="8">
      <t>チュウ</t>
    </rPh>
    <rPh sb="8" eb="9">
      <t>ゾウ</t>
    </rPh>
    <phoneticPr fontId="1"/>
  </si>
  <si>
    <t>移動（伴ず）日中増３．７５・２人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</si>
  <si>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移動（伴ず）日中増３．７５・グループ</t>
    <rPh sb="6" eb="7">
      <t>ヒ</t>
    </rPh>
    <rPh sb="7" eb="8">
      <t>チュウ</t>
    </rPh>
    <rPh sb="8" eb="9">
      <t>ゾウ</t>
    </rPh>
    <phoneticPr fontId="1"/>
  </si>
  <si>
    <t>移動（伴ず）日中増４．２５</t>
    <rPh sb="6" eb="7">
      <t>ヒ</t>
    </rPh>
    <rPh sb="7" eb="8">
      <t>チュウ</t>
    </rPh>
    <rPh sb="8" eb="9">
      <t>ゾウ</t>
    </rPh>
    <phoneticPr fontId="1"/>
  </si>
  <si>
    <t>移動（伴ず）日中増４．２５・２人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</si>
  <si>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移動（伴ず）日中増４．２５・グループ</t>
    <rPh sb="6" eb="7">
      <t>ヒ</t>
    </rPh>
    <rPh sb="7" eb="8">
      <t>チュウ</t>
    </rPh>
    <rPh sb="8" eb="9">
      <t>ゾウ</t>
    </rPh>
    <phoneticPr fontId="1"/>
  </si>
  <si>
    <t>移動（伴ず）日中増４．７５</t>
    <rPh sb="6" eb="7">
      <t>ヒ</t>
    </rPh>
    <rPh sb="7" eb="8">
      <t>チュウ</t>
    </rPh>
    <rPh sb="8" eb="9">
      <t>ゾウ</t>
    </rPh>
    <phoneticPr fontId="1"/>
  </si>
  <si>
    <t>移動（伴ず）日中増４．７５・２人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</si>
  <si>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移動（伴ず）日中増４．７５・グループ</t>
    <rPh sb="6" eb="7">
      <t>ヒ</t>
    </rPh>
    <rPh sb="7" eb="8">
      <t>チュウ</t>
    </rPh>
    <rPh sb="8" eb="9">
      <t>ゾウ</t>
    </rPh>
    <phoneticPr fontId="1"/>
  </si>
  <si>
    <t>移動（伴ず）日中増５．２５</t>
    <rPh sb="6" eb="7">
      <t>ヒ</t>
    </rPh>
    <rPh sb="7" eb="8">
      <t>チュウ</t>
    </rPh>
    <rPh sb="8" eb="9">
      <t>ゾウ</t>
    </rPh>
    <phoneticPr fontId="1"/>
  </si>
  <si>
    <t>移動（伴ず）日中増５．２５・２人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</si>
  <si>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移動（伴ず）日中増５．２５・グループ</t>
    <rPh sb="6" eb="7">
      <t>ヒ</t>
    </rPh>
    <rPh sb="7" eb="8">
      <t>チュウ</t>
    </rPh>
    <rPh sb="8" eb="9">
      <t>ゾウ</t>
    </rPh>
    <phoneticPr fontId="1"/>
  </si>
  <si>
    <t>移動（伴ず）日中増５．７５</t>
    <rPh sb="6" eb="7">
      <t>ヒ</t>
    </rPh>
    <rPh sb="7" eb="8">
      <t>チュウ</t>
    </rPh>
    <rPh sb="8" eb="9">
      <t>ゾウ</t>
    </rPh>
    <phoneticPr fontId="1"/>
  </si>
  <si>
    <t>移動（伴ず）日中増５．７５・２人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</si>
  <si>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移動（伴ず）日中増５．７５・グループ</t>
    <rPh sb="6" eb="7">
      <t>ヒ</t>
    </rPh>
    <rPh sb="7" eb="8">
      <t>チュウ</t>
    </rPh>
    <rPh sb="8" eb="9">
      <t>ゾウ</t>
    </rPh>
    <phoneticPr fontId="1"/>
  </si>
  <si>
    <t>移動（伴ず）日中増６．２５</t>
    <rPh sb="6" eb="7">
      <t>ヒ</t>
    </rPh>
    <rPh sb="7" eb="8">
      <t>チュウ</t>
    </rPh>
    <rPh sb="8" eb="9">
      <t>ゾウ</t>
    </rPh>
    <phoneticPr fontId="1"/>
  </si>
  <si>
    <t>移動（伴ず）日中増６．２５・２人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</si>
  <si>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移動（伴ず）日中増６．２５・グループ</t>
    <rPh sb="6" eb="7">
      <t>ヒ</t>
    </rPh>
    <rPh sb="7" eb="8">
      <t>チュウ</t>
    </rPh>
    <rPh sb="8" eb="9">
      <t>ゾウ</t>
    </rPh>
    <phoneticPr fontId="1"/>
  </si>
  <si>
    <t>移動（伴ず）日中増６．７５</t>
    <rPh sb="6" eb="7">
      <t>ヒ</t>
    </rPh>
    <rPh sb="7" eb="8">
      <t>チュウ</t>
    </rPh>
    <rPh sb="8" eb="9">
      <t>ゾウ</t>
    </rPh>
    <phoneticPr fontId="1"/>
  </si>
  <si>
    <t>移動（伴ず）日中増６．７５・２人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</si>
  <si>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移動（伴ず）日中増６．７５・グループ</t>
    <rPh sb="6" eb="7">
      <t>ヒ</t>
    </rPh>
    <rPh sb="7" eb="8">
      <t>チュウ</t>
    </rPh>
    <rPh sb="8" eb="9">
      <t>ゾウ</t>
    </rPh>
    <phoneticPr fontId="1"/>
  </si>
  <si>
    <t>移動（伴ず）日中増７．２５</t>
    <rPh sb="6" eb="7">
      <t>ヒ</t>
    </rPh>
    <rPh sb="7" eb="8">
      <t>チュウ</t>
    </rPh>
    <rPh sb="8" eb="9">
      <t>ゾウ</t>
    </rPh>
    <phoneticPr fontId="1"/>
  </si>
  <si>
    <t>移動（伴ず）日中増７．２５・２人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</si>
  <si>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移動（伴ず）日中増７．２５・グループ</t>
    <rPh sb="6" eb="7">
      <t>ヒ</t>
    </rPh>
    <rPh sb="7" eb="8">
      <t>チュウ</t>
    </rPh>
    <rPh sb="8" eb="9">
      <t>ゾウ</t>
    </rPh>
    <phoneticPr fontId="1"/>
  </si>
  <si>
    <t>移動（伴ず）日中増７．７５</t>
    <rPh sb="6" eb="7">
      <t>ヒ</t>
    </rPh>
    <rPh sb="7" eb="8">
      <t>チュウ</t>
    </rPh>
    <rPh sb="8" eb="9">
      <t>ゾウ</t>
    </rPh>
    <phoneticPr fontId="1"/>
  </si>
  <si>
    <t>移動（伴ず）日中増７．７５・２人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</si>
  <si>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移動（伴ず）日中増７．７５・グループ</t>
    <rPh sb="6" eb="7">
      <t>ヒ</t>
    </rPh>
    <rPh sb="7" eb="8">
      <t>チュウ</t>
    </rPh>
    <rPh sb="8" eb="9">
      <t>ゾウ</t>
    </rPh>
    <phoneticPr fontId="1"/>
  </si>
  <si>
    <t>移動（伴ず）日中増８．２５</t>
    <rPh sb="6" eb="7">
      <t>ヒ</t>
    </rPh>
    <rPh sb="7" eb="8">
      <t>チュウ</t>
    </rPh>
    <rPh sb="8" eb="9">
      <t>ゾウ</t>
    </rPh>
    <phoneticPr fontId="1"/>
  </si>
  <si>
    <t>移動（伴ず）日中増８．２５・２人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</si>
  <si>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移動（伴ず）日中増８．２５・グループ</t>
    <rPh sb="6" eb="7">
      <t>ヒ</t>
    </rPh>
    <rPh sb="7" eb="8">
      <t>チュウ</t>
    </rPh>
    <rPh sb="8" eb="9">
      <t>ゾウ</t>
    </rPh>
    <phoneticPr fontId="1"/>
  </si>
  <si>
    <t>移動（伴ず）日中増８．７５</t>
    <rPh sb="6" eb="7">
      <t>ヒ</t>
    </rPh>
    <rPh sb="7" eb="8">
      <t>チュウ</t>
    </rPh>
    <rPh sb="8" eb="9">
      <t>ゾウ</t>
    </rPh>
    <phoneticPr fontId="1"/>
  </si>
  <si>
    <t>移動（伴ず）日中増８．７５・２人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</si>
  <si>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移動（伴ず）日中増８．７５・グループ</t>
    <rPh sb="6" eb="7">
      <t>ヒ</t>
    </rPh>
    <rPh sb="7" eb="8">
      <t>チュウ</t>
    </rPh>
    <rPh sb="8" eb="9">
      <t>ゾウ</t>
    </rPh>
    <phoneticPr fontId="1"/>
  </si>
  <si>
    <t>移動（伴ず）日中増９．２５</t>
    <rPh sb="6" eb="7">
      <t>ヒ</t>
    </rPh>
    <rPh sb="7" eb="8">
      <t>チュウ</t>
    </rPh>
    <rPh sb="8" eb="9">
      <t>ゾウ</t>
    </rPh>
    <phoneticPr fontId="1"/>
  </si>
  <si>
    <t>移動（伴ず）日中増９．２５・２人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</si>
  <si>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移動（伴ず）日中増９．２５・グループ</t>
    <rPh sb="6" eb="7">
      <t>ヒ</t>
    </rPh>
    <rPh sb="7" eb="8">
      <t>チュウ</t>
    </rPh>
    <rPh sb="8" eb="9">
      <t>ゾウ</t>
    </rPh>
    <phoneticPr fontId="1"/>
  </si>
  <si>
    <t>移動（伴ず）日中増９．７５</t>
    <rPh sb="6" eb="7">
      <t>ヒ</t>
    </rPh>
    <rPh sb="7" eb="8">
      <t>チュウ</t>
    </rPh>
    <rPh sb="8" eb="9">
      <t>ゾウ</t>
    </rPh>
    <phoneticPr fontId="1"/>
  </si>
  <si>
    <t>移動（伴ず）日中増９．７５・２人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</si>
  <si>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移動（伴ず）日中増９．７５・グループ</t>
    <rPh sb="6" eb="7">
      <t>ヒ</t>
    </rPh>
    <rPh sb="7" eb="8">
      <t>チュウ</t>
    </rPh>
    <rPh sb="8" eb="9">
      <t>ゾウ</t>
    </rPh>
    <phoneticPr fontId="1"/>
  </si>
  <si>
    <t>移動（伴ず）日中増１０．２５</t>
    <rPh sb="6" eb="7">
      <t>ヒ</t>
    </rPh>
    <rPh sb="7" eb="8">
      <t>チュウ</t>
    </rPh>
    <rPh sb="8" eb="9">
      <t>ゾウ</t>
    </rPh>
    <phoneticPr fontId="1"/>
  </si>
  <si>
    <t>移動（伴ず）日中増１０．２５・２人</t>
    <rPh sb="6" eb="7">
      <t>ヒ</t>
    </rPh>
    <rPh sb="7" eb="8">
      <t>チュウ</t>
    </rPh>
    <rPh sb="8" eb="9">
      <t>ゾウ</t>
    </rPh>
    <rPh sb="16" eb="17">
      <t>ヒト</t>
    </rPh>
    <phoneticPr fontId="1"/>
  </si>
  <si>
    <t>移動（伴ず）日中増１０．２５・グループ</t>
    <rPh sb="6" eb="7">
      <t>ヒ</t>
    </rPh>
    <rPh sb="7" eb="8">
      <t>チュウ</t>
    </rPh>
    <rPh sb="8" eb="9">
      <t>ゾウ</t>
    </rPh>
    <phoneticPr fontId="1"/>
  </si>
  <si>
    <t>(1)日中増分
 １５分未満</t>
    <rPh sb="3" eb="4">
      <t>ヒ</t>
    </rPh>
    <rPh sb="4" eb="5">
      <t>チュウ</t>
    </rPh>
    <rPh sb="5" eb="7">
      <t>ゾウブン</t>
    </rPh>
    <rPh sb="11" eb="12">
      <t>フン</t>
    </rPh>
    <rPh sb="12" eb="14">
      <t>ミマン</t>
    </rPh>
    <phoneticPr fontId="1"/>
  </si>
  <si>
    <t>移動（伴ず）早朝増０．２５</t>
    <rPh sb="8" eb="9">
      <t>ゾウ</t>
    </rPh>
    <phoneticPr fontId="1"/>
  </si>
  <si>
    <t>移動（伴ず）早朝増０．２５・２人</t>
    <rPh sb="8" eb="9">
      <t>ゾウ</t>
    </rPh>
    <rPh sb="15" eb="16">
      <t>ヒト</t>
    </rPh>
    <phoneticPr fontId="1"/>
  </si>
  <si>
    <t>移動（伴ず）早朝増０．２５・グループ</t>
    <rPh sb="8" eb="9">
      <t>ゾウ</t>
    </rPh>
    <phoneticPr fontId="1"/>
  </si>
  <si>
    <t>移動（伴ず）早朝増０．７５</t>
    <rPh sb="8" eb="9">
      <t>ゾウ</t>
    </rPh>
    <phoneticPr fontId="1"/>
  </si>
  <si>
    <t>移動（伴ず）早朝増０．７５・２人</t>
    <rPh sb="8" eb="9">
      <t>ゾウ</t>
    </rPh>
    <rPh sb="15" eb="16">
      <t>ヒト</t>
    </rPh>
    <phoneticPr fontId="1"/>
  </si>
  <si>
    <t>移動（伴ず）早朝増０．７５・グループ</t>
    <rPh sb="8" eb="9">
      <t>ゾウ</t>
    </rPh>
    <phoneticPr fontId="1"/>
  </si>
  <si>
    <t>移動（伴ず）早朝増１．２５</t>
    <rPh sb="8" eb="9">
      <t>ゾウ</t>
    </rPh>
    <phoneticPr fontId="1"/>
  </si>
  <si>
    <t>移動（伴ず）早朝増１．２５・２人</t>
    <rPh sb="8" eb="9">
      <t>ゾウ</t>
    </rPh>
    <rPh sb="15" eb="16">
      <t>ヒト</t>
    </rPh>
    <phoneticPr fontId="1"/>
  </si>
  <si>
    <t>移動（伴ず）早朝増１．２５・グループ</t>
    <rPh sb="8" eb="9">
      <t>ゾウ</t>
    </rPh>
    <phoneticPr fontId="1"/>
  </si>
  <si>
    <t>移動（伴ず）早朝増１．７５</t>
    <rPh sb="8" eb="9">
      <t>ゾウ</t>
    </rPh>
    <phoneticPr fontId="1"/>
  </si>
  <si>
    <t>移動（伴ず）早朝増１．７５・２人</t>
    <rPh sb="8" eb="9">
      <t>ゾウ</t>
    </rPh>
    <rPh sb="15" eb="16">
      <t>ヒト</t>
    </rPh>
    <phoneticPr fontId="1"/>
  </si>
  <si>
    <t>移動（伴ず）早朝増１．７５・グループ</t>
    <rPh sb="8" eb="9">
      <t>ゾウ</t>
    </rPh>
    <phoneticPr fontId="1"/>
  </si>
  <si>
    <t>移動（伴ず）早朝増２．２５</t>
    <rPh sb="8" eb="9">
      <t>ゾウ</t>
    </rPh>
    <phoneticPr fontId="1"/>
  </si>
  <si>
    <t>移動（伴ず）早朝増２．２５・２人</t>
    <rPh sb="8" eb="9">
      <t>ゾウ</t>
    </rPh>
    <rPh sb="15" eb="16">
      <t>ヒト</t>
    </rPh>
    <phoneticPr fontId="1"/>
  </si>
  <si>
    <t>移動（伴ず）早朝増２．２５・グループ</t>
    <rPh sb="8" eb="9">
      <t>ゾウ</t>
    </rPh>
    <phoneticPr fontId="1"/>
  </si>
  <si>
    <t>移動（伴ず）夜間増０．２５</t>
    <rPh sb="8" eb="9">
      <t>ゾウ</t>
    </rPh>
    <phoneticPr fontId="1"/>
  </si>
  <si>
    <t>移動（伴ず）夜間増０．２５・２人</t>
    <rPh sb="8" eb="9">
      <t>ゾウ</t>
    </rPh>
    <rPh sb="15" eb="16">
      <t>ヒト</t>
    </rPh>
    <phoneticPr fontId="1"/>
  </si>
  <si>
    <t>移動（伴ず）夜間増０．２５・グループ</t>
    <rPh sb="8" eb="9">
      <t>ゾウ</t>
    </rPh>
    <phoneticPr fontId="1"/>
  </si>
  <si>
    <t>移動（伴ず）夜間増０．７５</t>
    <rPh sb="8" eb="9">
      <t>ゾウ</t>
    </rPh>
    <phoneticPr fontId="1"/>
  </si>
  <si>
    <t>移動（伴ず）夜間増０．７５・２人</t>
    <rPh sb="8" eb="9">
      <t>ゾウ</t>
    </rPh>
    <rPh sb="15" eb="16">
      <t>ヒト</t>
    </rPh>
    <phoneticPr fontId="1"/>
  </si>
  <si>
    <t>移動（伴ず）夜間増０．７５・グループ</t>
    <rPh sb="8" eb="9">
      <t>ゾウ</t>
    </rPh>
    <phoneticPr fontId="1"/>
  </si>
  <si>
    <t>移動（伴ず）夜間増１．２５</t>
    <rPh sb="8" eb="9">
      <t>ゾウ</t>
    </rPh>
    <phoneticPr fontId="1"/>
  </si>
  <si>
    <t>移動（伴ず）夜間増１．２５・２人</t>
    <rPh sb="8" eb="9">
      <t>ゾウ</t>
    </rPh>
    <rPh sb="15" eb="16">
      <t>ヒト</t>
    </rPh>
    <phoneticPr fontId="1"/>
  </si>
  <si>
    <t>移動（伴ず）夜間増１．２５・グループ</t>
    <rPh sb="8" eb="9">
      <t>ゾウ</t>
    </rPh>
    <phoneticPr fontId="1"/>
  </si>
  <si>
    <t>移動（伴ず）夜間増１．７５</t>
    <rPh sb="8" eb="9">
      <t>ゾウ</t>
    </rPh>
    <phoneticPr fontId="1"/>
  </si>
  <si>
    <t>移動（伴ず）夜間増１．７５・２人</t>
    <rPh sb="8" eb="9">
      <t>ゾウ</t>
    </rPh>
    <rPh sb="15" eb="16">
      <t>ヒト</t>
    </rPh>
    <phoneticPr fontId="1"/>
  </si>
  <si>
    <t>移動（伴ず）夜間増１．７５・グループ</t>
    <rPh sb="8" eb="9">
      <t>ゾウ</t>
    </rPh>
    <phoneticPr fontId="1"/>
  </si>
  <si>
    <t>移動（伴ず）夜間増２．２５</t>
    <rPh sb="8" eb="9">
      <t>ゾウ</t>
    </rPh>
    <phoneticPr fontId="1"/>
  </si>
  <si>
    <t>移動（伴ず）夜間増２．２５・２人</t>
    <rPh sb="8" eb="9">
      <t>ゾウ</t>
    </rPh>
    <rPh sb="15" eb="16">
      <t>ヒト</t>
    </rPh>
    <phoneticPr fontId="1"/>
  </si>
  <si>
    <t>移動（伴ず）夜間増２．２５・グループ</t>
    <rPh sb="8" eb="9">
      <t>ゾウ</t>
    </rPh>
    <phoneticPr fontId="1"/>
  </si>
  <si>
    <t>移動（伴ず）夜間増２．７５</t>
    <rPh sb="8" eb="9">
      <t>ゾウ</t>
    </rPh>
    <phoneticPr fontId="1"/>
  </si>
  <si>
    <t>移動（伴ず）夜間増２．７５・２人</t>
    <rPh sb="8" eb="9">
      <t>ゾウ</t>
    </rPh>
    <rPh sb="15" eb="16">
      <t>ヒト</t>
    </rPh>
    <phoneticPr fontId="1"/>
  </si>
  <si>
    <t>移動（伴ず）夜間増２．７５・グループ</t>
    <rPh sb="8" eb="9">
      <t>ゾウ</t>
    </rPh>
    <phoneticPr fontId="1"/>
  </si>
  <si>
    <t>移動（伴ず）夜間増３．２５</t>
    <rPh sb="8" eb="9">
      <t>ゾウ</t>
    </rPh>
    <phoneticPr fontId="1"/>
  </si>
  <si>
    <t>移動（伴ず）夜間増３．２５・２人</t>
    <rPh sb="8" eb="9">
      <t>ゾウ</t>
    </rPh>
    <rPh sb="15" eb="16">
      <t>ヒト</t>
    </rPh>
    <phoneticPr fontId="1"/>
  </si>
  <si>
    <t>移動（伴ず）夜間増３．２５・グループ</t>
    <rPh sb="8" eb="9">
      <t>ゾウ</t>
    </rPh>
    <phoneticPr fontId="1"/>
  </si>
  <si>
    <t>移動（伴ず）夜間増３．７５</t>
    <rPh sb="8" eb="9">
      <t>ゾウ</t>
    </rPh>
    <phoneticPr fontId="1"/>
  </si>
  <si>
    <t>移動（伴ず）夜間増３．７５・２人</t>
    <rPh sb="8" eb="9">
      <t>ゾウ</t>
    </rPh>
    <rPh sb="15" eb="16">
      <t>ヒト</t>
    </rPh>
    <phoneticPr fontId="1"/>
  </si>
  <si>
    <t>移動（伴ず）夜間増３．７５・グループ</t>
    <rPh sb="8" eb="9">
      <t>ゾウ</t>
    </rPh>
    <phoneticPr fontId="1"/>
  </si>
  <si>
    <t>移動（伴ず）夜間増４．２５</t>
    <rPh sb="8" eb="9">
      <t>ゾウ</t>
    </rPh>
    <phoneticPr fontId="1"/>
  </si>
  <si>
    <t>移動（伴ず）夜間増４．２５・２人</t>
    <rPh sb="8" eb="9">
      <t>ゾウ</t>
    </rPh>
    <rPh sb="15" eb="16">
      <t>ヒト</t>
    </rPh>
    <phoneticPr fontId="1"/>
  </si>
  <si>
    <t>移動（伴ず）夜間増４．２５・グループ</t>
    <rPh sb="8" eb="9">
      <t>ゾウ</t>
    </rPh>
    <phoneticPr fontId="1"/>
  </si>
  <si>
    <t>(1)夜間増分
 １５分未満</t>
    <rPh sb="11" eb="12">
      <t>フン</t>
    </rPh>
    <rPh sb="12" eb="14">
      <t>ミマン</t>
    </rPh>
    <phoneticPr fontId="1"/>
  </si>
  <si>
    <t>移動（伴ず）深夜増０．２５</t>
    <rPh sb="8" eb="9">
      <t>ゾウ</t>
    </rPh>
    <phoneticPr fontId="1"/>
  </si>
  <si>
    <t>移動（伴ず）深夜増０．２５・２人</t>
    <rPh sb="8" eb="9">
      <t>ゾウ</t>
    </rPh>
    <rPh sb="15" eb="16">
      <t>ヒト</t>
    </rPh>
    <phoneticPr fontId="1"/>
  </si>
  <si>
    <t>移動（伴ず）深夜増０．２５・グループ</t>
    <rPh sb="8" eb="9">
      <t>ゾウ</t>
    </rPh>
    <phoneticPr fontId="1"/>
  </si>
  <si>
    <t>移動（伴ず）深夜増０．７５</t>
    <rPh sb="8" eb="9">
      <t>ゾウ</t>
    </rPh>
    <phoneticPr fontId="1"/>
  </si>
  <si>
    <t>移動（伴ず）深夜増０．７５・２人</t>
    <rPh sb="8" eb="9">
      <t>ゾウ</t>
    </rPh>
    <rPh sb="15" eb="16">
      <t>ヒト</t>
    </rPh>
    <phoneticPr fontId="1"/>
  </si>
  <si>
    <t>移動（伴ず）深夜増０．７５・グループ</t>
    <rPh sb="8" eb="9">
      <t>ゾウ</t>
    </rPh>
    <phoneticPr fontId="1"/>
  </si>
  <si>
    <t>移動（伴ず）深夜増１．２５</t>
    <rPh sb="8" eb="9">
      <t>ゾウ</t>
    </rPh>
    <phoneticPr fontId="1"/>
  </si>
  <si>
    <t>移動（伴ず）深夜増１．２５・２人</t>
    <rPh sb="8" eb="9">
      <t>ゾウ</t>
    </rPh>
    <rPh sb="15" eb="16">
      <t>ヒト</t>
    </rPh>
    <phoneticPr fontId="1"/>
  </si>
  <si>
    <t>移動（伴ず）深夜増１．２５・グループ</t>
    <rPh sb="8" eb="9">
      <t>ゾウ</t>
    </rPh>
    <phoneticPr fontId="1"/>
  </si>
  <si>
    <t>移動（伴ず）深夜増１．７５</t>
    <rPh sb="8" eb="9">
      <t>ゾウ</t>
    </rPh>
    <phoneticPr fontId="1"/>
  </si>
  <si>
    <t>移動（伴ず）深夜増１．７５・２人</t>
    <rPh sb="8" eb="9">
      <t>ゾウ</t>
    </rPh>
    <rPh sb="15" eb="16">
      <t>ヒト</t>
    </rPh>
    <phoneticPr fontId="1"/>
  </si>
  <si>
    <t>移動（伴ず）深夜増１．７５・グループ</t>
    <rPh sb="8" eb="9">
      <t>ゾウ</t>
    </rPh>
    <phoneticPr fontId="1"/>
  </si>
  <si>
    <t>移動（伴ず）深夜増２．２５</t>
    <rPh sb="8" eb="9">
      <t>ゾウ</t>
    </rPh>
    <phoneticPr fontId="1"/>
  </si>
  <si>
    <t>移動（伴ず）深夜増２．２５・２人</t>
    <rPh sb="8" eb="9">
      <t>ゾウ</t>
    </rPh>
    <rPh sb="15" eb="16">
      <t>ヒト</t>
    </rPh>
    <phoneticPr fontId="1"/>
  </si>
  <si>
    <t>移動（伴ず）深夜増２．２５・グループ</t>
    <rPh sb="8" eb="9">
      <t>ゾウ</t>
    </rPh>
    <phoneticPr fontId="1"/>
  </si>
  <si>
    <t>移動（伴ず）深夜増２．７５</t>
    <rPh sb="8" eb="9">
      <t>ゾウ</t>
    </rPh>
    <phoneticPr fontId="1"/>
  </si>
  <si>
    <t>移動（伴ず）深夜増２．７５・２人</t>
    <rPh sb="8" eb="9">
      <t>ゾウ</t>
    </rPh>
    <rPh sb="15" eb="16">
      <t>ヒト</t>
    </rPh>
    <phoneticPr fontId="1"/>
  </si>
  <si>
    <t>移動（伴ず）深夜増２．７５・グループ</t>
    <rPh sb="8" eb="9">
      <t>ゾウ</t>
    </rPh>
    <phoneticPr fontId="1"/>
  </si>
  <si>
    <t>移動（伴ず）深夜増３．２５</t>
    <rPh sb="8" eb="9">
      <t>ゾウ</t>
    </rPh>
    <phoneticPr fontId="1"/>
  </si>
  <si>
    <t>移動（伴ず）深夜増３．２５・２人</t>
    <rPh sb="8" eb="9">
      <t>ゾウ</t>
    </rPh>
    <rPh sb="15" eb="16">
      <t>ヒト</t>
    </rPh>
    <phoneticPr fontId="1"/>
  </si>
  <si>
    <t>移動（伴ず）深夜増３．２５・グループ</t>
    <rPh sb="8" eb="9">
      <t>ゾウ</t>
    </rPh>
    <phoneticPr fontId="1"/>
  </si>
  <si>
    <t>移動（伴ず）深夜増３．７５</t>
    <rPh sb="8" eb="9">
      <t>ゾウ</t>
    </rPh>
    <phoneticPr fontId="1"/>
  </si>
  <si>
    <t>移動（伴ず）深夜増３．７５・２人</t>
    <rPh sb="8" eb="9">
      <t>ゾウ</t>
    </rPh>
    <rPh sb="15" eb="16">
      <t>ヒト</t>
    </rPh>
    <phoneticPr fontId="1"/>
  </si>
  <si>
    <t>移動（伴ず）深夜増３．７５・グループ</t>
    <rPh sb="8" eb="9">
      <t>ゾウ</t>
    </rPh>
    <phoneticPr fontId="1"/>
  </si>
  <si>
    <t>移動（伴ず）深夜増４．２５</t>
    <rPh sb="8" eb="9">
      <t>ゾウ</t>
    </rPh>
    <phoneticPr fontId="1"/>
  </si>
  <si>
    <t>移動（伴ず）深夜増４．２５・２人</t>
    <rPh sb="8" eb="9">
      <t>ゾウ</t>
    </rPh>
    <rPh sb="15" eb="16">
      <t>ヒト</t>
    </rPh>
    <phoneticPr fontId="1"/>
  </si>
  <si>
    <t>移動（伴ず）深夜増４．２５・グループ</t>
    <rPh sb="8" eb="9">
      <t>ゾウ</t>
    </rPh>
    <phoneticPr fontId="1"/>
  </si>
  <si>
    <t>移動（伴ず）深夜増４．７５</t>
    <rPh sb="8" eb="9">
      <t>ゾウ</t>
    </rPh>
    <phoneticPr fontId="1"/>
  </si>
  <si>
    <t>移動（伴ず）深夜増４．７５・２人</t>
    <rPh sb="8" eb="9">
      <t>ゾウ</t>
    </rPh>
    <rPh sb="15" eb="16">
      <t>ヒト</t>
    </rPh>
    <phoneticPr fontId="1"/>
  </si>
  <si>
    <t>移動（伴ず）深夜増４．７５・グループ</t>
    <rPh sb="8" eb="9">
      <t>ゾウ</t>
    </rPh>
    <phoneticPr fontId="1"/>
  </si>
  <si>
    <t>移動（伴ず）深夜増５．２５</t>
    <rPh sb="8" eb="9">
      <t>ゾウ</t>
    </rPh>
    <phoneticPr fontId="1"/>
  </si>
  <si>
    <t>移動（伴ず）深夜増５．２５・２人</t>
    <rPh sb="8" eb="9">
      <t>ゾウ</t>
    </rPh>
    <rPh sb="15" eb="16">
      <t>ヒト</t>
    </rPh>
    <phoneticPr fontId="1"/>
  </si>
  <si>
    <t>移動（伴ず）深夜増５．２５・グループ</t>
    <rPh sb="8" eb="9">
      <t>ゾウ</t>
    </rPh>
    <phoneticPr fontId="1"/>
  </si>
  <si>
    <t>移動（伴ず）深夜増５．７５</t>
    <rPh sb="8" eb="9">
      <t>ゾウ</t>
    </rPh>
    <phoneticPr fontId="1"/>
  </si>
  <si>
    <t>移動（伴ず）深夜増５．７５・２人</t>
    <rPh sb="8" eb="9">
      <t>ゾウ</t>
    </rPh>
    <rPh sb="15" eb="16">
      <t>ヒト</t>
    </rPh>
    <phoneticPr fontId="1"/>
  </si>
  <si>
    <t>移動（伴ず）深夜増５．７５・グループ</t>
    <rPh sb="8" eb="9">
      <t>ゾウ</t>
    </rPh>
    <phoneticPr fontId="1"/>
  </si>
  <si>
    <t>移動（伴ず）深夜増６．２５</t>
    <rPh sb="8" eb="9">
      <t>ゾウ</t>
    </rPh>
    <phoneticPr fontId="1"/>
  </si>
  <si>
    <t>移動（伴ず）深夜増６．２５・２人</t>
    <rPh sb="8" eb="9">
      <t>ゾウ</t>
    </rPh>
    <rPh sb="15" eb="16">
      <t>ヒト</t>
    </rPh>
    <phoneticPr fontId="1"/>
  </si>
  <si>
    <t>移動（伴ず）深夜増６．２５・グループ</t>
    <rPh sb="8" eb="9">
      <t>ゾウ</t>
    </rPh>
    <phoneticPr fontId="1"/>
  </si>
  <si>
    <t>(1)深夜増分
 １５分未満</t>
    <rPh sb="11" eb="12">
      <t>フン</t>
    </rPh>
    <rPh sb="12" eb="14">
      <t>ミマン</t>
    </rPh>
    <phoneticPr fontId="1"/>
  </si>
  <si>
    <t>移動喀痰吸引等支援体制加算</t>
    <rPh sb="0" eb="2">
      <t>イドウ</t>
    </rPh>
    <rPh sb="2" eb="3">
      <t>カク</t>
    </rPh>
    <rPh sb="3" eb="4">
      <t>タン</t>
    </rPh>
    <rPh sb="4" eb="6">
      <t>キュウイン</t>
    </rPh>
    <rPh sb="6" eb="7">
      <t>ナド</t>
    </rPh>
    <rPh sb="7" eb="9">
      <t>シエン</t>
    </rPh>
    <rPh sb="9" eb="11">
      <t>タイセイ</t>
    </rPh>
    <rPh sb="11" eb="13">
      <t>カサン</t>
    </rPh>
    <phoneticPr fontId="1"/>
  </si>
  <si>
    <t>1日につき</t>
    <rPh sb="1" eb="2">
      <t>ニチ</t>
    </rPh>
    <phoneticPr fontId="1"/>
  </si>
  <si>
    <t>(41)日中
 １０時間１５分以上
 １０時間３０分未満</t>
    <rPh sb="15" eb="17">
      <t>イジョウ</t>
    </rPh>
    <rPh sb="25" eb="26">
      <t>フン</t>
    </rPh>
    <rPh sb="26" eb="28">
      <t>ミマン</t>
    </rPh>
    <phoneticPr fontId="1"/>
  </si>
  <si>
    <t>移動（伴ず）早朝２．５・２人</t>
    <rPh sb="13" eb="14">
      <t>ヒト</t>
    </rPh>
    <phoneticPr fontId="1"/>
  </si>
  <si>
    <t>(9)早朝
 ２時間１５分以上
 ２時間３０分未満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</si>
  <si>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移動（伴ず）夜間４．５</t>
  </si>
  <si>
    <t>移動（伴ず）夜間４．５・２人</t>
    <rPh sb="13" eb="14">
      <t>ヒト</t>
    </rPh>
    <phoneticPr fontId="1"/>
  </si>
  <si>
    <t>移動（伴ず）夜間４．５・グループ</t>
  </si>
  <si>
    <t>(17)夜間
 ４時間１５分以上
 ４時間３０分未満</t>
    <rPh sb="14" eb="16">
      <t>イジョウ</t>
    </rPh>
    <rPh sb="23" eb="24">
      <t>フン</t>
    </rPh>
    <rPh sb="24" eb="26">
      <t>ミマン</t>
    </rPh>
    <phoneticPr fontId="1"/>
  </si>
  <si>
    <t>(25)深夜
 ６時間１５分以上
 ６時間３０分未満</t>
    <rPh sb="14" eb="16">
      <t>イジョウ</t>
    </rPh>
    <rPh sb="23" eb="24">
      <t>フン</t>
    </rPh>
    <rPh sb="24" eb="26">
      <t>ミマン</t>
    </rPh>
    <phoneticPr fontId="1"/>
  </si>
  <si>
    <t>移動（伴ず）深夜６．５</t>
  </si>
  <si>
    <t>移動（伴ず）深夜６．５・２人</t>
    <rPh sb="13" eb="14">
      <t>ヒト</t>
    </rPh>
    <phoneticPr fontId="1"/>
  </si>
  <si>
    <t>移動（伴ず）深夜６．５・グループ</t>
  </si>
  <si>
    <t>(42)日中増分
 １０時間１５分以上
 １０時間３０分未満</t>
    <rPh sb="17" eb="19">
      <t>イジョウ</t>
    </rPh>
    <rPh sb="27" eb="28">
      <t>フン</t>
    </rPh>
    <rPh sb="28" eb="30">
      <t>ミマン</t>
    </rPh>
    <phoneticPr fontId="1"/>
  </si>
  <si>
    <t>移動（伴ず）日中増１０．５</t>
    <rPh sb="6" eb="7">
      <t>ヒ</t>
    </rPh>
    <rPh sb="7" eb="8">
      <t>チュウ</t>
    </rPh>
    <rPh sb="8" eb="9">
      <t>ゾウ</t>
    </rPh>
    <phoneticPr fontId="1"/>
  </si>
  <si>
    <t>移動（伴ず）日中増１０．５・２人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</si>
  <si>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移動（伴ず）日中増１０．５・グループ</t>
    <rPh sb="6" eb="7">
      <t>ヒ</t>
    </rPh>
    <rPh sb="7" eb="8">
      <t>チュウ</t>
    </rPh>
    <rPh sb="8" eb="9">
      <t>ゾウ</t>
    </rPh>
    <phoneticPr fontId="1"/>
  </si>
  <si>
    <t>(10)早朝増分
 ２時間１５分以上
 ２時間３０分未満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</si>
  <si>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移動（伴ず）早朝増２．５</t>
    <rPh sb="8" eb="9">
      <t>ゾウ</t>
    </rPh>
    <phoneticPr fontId="1"/>
  </si>
  <si>
    <t>移動（伴ず）早朝増２．５・２人</t>
    <rPh sb="8" eb="9">
      <t>ゾウ</t>
    </rPh>
    <rPh sb="14" eb="15">
      <t>ヒト</t>
    </rPh>
    <phoneticPr fontId="1"/>
  </si>
  <si>
    <t>移動（伴ず）早朝増２．５・グループ</t>
    <rPh sb="8" eb="9">
      <t>ゾウ</t>
    </rPh>
    <phoneticPr fontId="1"/>
  </si>
  <si>
    <t>移動（伴ず）夜間増４．５</t>
    <rPh sb="8" eb="9">
      <t>ゾウ</t>
    </rPh>
    <phoneticPr fontId="1"/>
  </si>
  <si>
    <t>移動（伴ず）夜間増４．５・２人</t>
    <rPh sb="8" eb="9">
      <t>ゾウ</t>
    </rPh>
    <rPh sb="14" eb="15">
      <t>ヒト</t>
    </rPh>
    <phoneticPr fontId="1"/>
  </si>
  <si>
    <t>移動（伴ず）夜間増４．５・グループ</t>
    <rPh sb="8" eb="9">
      <t>ゾウ</t>
    </rPh>
    <phoneticPr fontId="1"/>
  </si>
  <si>
    <t>(18)夜間増分
 ４時間１５分以上
 ４時間３０分未満</t>
    <rPh sb="16" eb="18">
      <t>イジョウ</t>
    </rPh>
    <rPh sb="25" eb="26">
      <t>フン</t>
    </rPh>
    <rPh sb="26" eb="28">
      <t>ミマン</t>
    </rPh>
    <phoneticPr fontId="1"/>
  </si>
  <si>
    <t>移動（伴ず）深夜増６．５</t>
    <rPh sb="8" eb="9">
      <t>ゾウ</t>
    </rPh>
    <phoneticPr fontId="1"/>
  </si>
  <si>
    <t>移動（伴ず）深夜増６．５・２人</t>
    <rPh sb="8" eb="9">
      <t>ゾウ</t>
    </rPh>
    <rPh sb="14" eb="15">
      <t>ヒト</t>
    </rPh>
    <phoneticPr fontId="1"/>
  </si>
  <si>
    <t>移動（伴ず）深夜増６．５・グループ</t>
    <rPh sb="8" eb="9">
      <t>ゾウ</t>
    </rPh>
    <phoneticPr fontId="1"/>
  </si>
  <si>
    <t>(26)深夜増分
 ６時間１５分以上
 ６時間３０分未満</t>
    <rPh sb="16" eb="18">
      <t>イジョウ</t>
    </rPh>
    <rPh sb="25" eb="26">
      <t>フン</t>
    </rPh>
    <rPh sb="26" eb="28">
      <t>ミマン</t>
    </rPh>
    <phoneticPr fontId="1"/>
  </si>
  <si>
    <t>ロ　移動支援（身体介護を伴わない場合）　（夜間のみ）</t>
    <rPh sb="21" eb="23">
      <t>ヤカン</t>
    </rPh>
    <phoneticPr fontId="1"/>
  </si>
  <si>
    <t>(2)日中
 ３０分以上
 ４５分未満</t>
    <rPh sb="9" eb="10">
      <t>フン</t>
    </rPh>
    <rPh sb="10" eb="12">
      <t>イジョウ</t>
    </rPh>
    <rPh sb="16" eb="17">
      <t>ブン</t>
    </rPh>
    <rPh sb="17" eb="19">
      <t>ミマン</t>
    </rPh>
    <phoneticPr fontId="1"/>
  </si>
  <si>
    <t>(5)日中
 １時間１５分以上
 １時間３０分未満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</si>
  <si>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(6)日中
 １時間３０分以上
 １時間４５分未満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</si>
  <si>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(7)日中
 １時間４５分以上
 ２時間未満</t>
    <rPh sb="8" eb="10">
      <t>ジカン</t>
    </rPh>
    <rPh sb="13" eb="15">
      <t>イジョウ</t>
    </rPh>
    <rPh sb="18" eb="20">
      <t>ジカン</t>
    </rPh>
    <rPh sb="20" eb="22">
      <t>ミマン</t>
    </rPh>
    <phoneticPr fontId="1"/>
  </si>
  <si>
    <t>(9)日中
 ２時間１５分以上
 ２時間３０分未満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</si>
  <si>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(10)日中
 ２時間３０分以上
 ２時間４５分未満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1"/>
  </si>
  <si>
    <t>(13)日中
 ３時間１５分以上
 ３時間３０分未満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1"/>
  </si>
  <si>
    <t>(14)日中
 ３時間３０分以上
 ３時間４５分未満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1"/>
  </si>
  <si>
    <t>(16)日中
 ４時間以上
 ４時間１５分未満</t>
    <rPh sb="11" eb="13">
      <t>イジョウ</t>
    </rPh>
    <rPh sb="20" eb="21">
      <t>フン</t>
    </rPh>
    <rPh sb="21" eb="23">
      <t>ミマン</t>
    </rPh>
    <phoneticPr fontId="1"/>
  </si>
  <si>
    <t>(17)日中
 ４時間１５分以上
 ４時間３０分未満</t>
    <rPh sb="14" eb="16">
      <t>イジョウ</t>
    </rPh>
    <rPh sb="23" eb="24">
      <t>フン</t>
    </rPh>
    <rPh sb="24" eb="26">
      <t>ミマン</t>
    </rPh>
    <phoneticPr fontId="1"/>
  </si>
  <si>
    <t>(18)日中
 ４時間３０分以上
 ４時間４５分未満</t>
    <rPh sb="14" eb="16">
      <t>イジョウ</t>
    </rPh>
    <rPh sb="23" eb="24">
      <t>フン</t>
    </rPh>
    <rPh sb="24" eb="26">
      <t>ミマン</t>
    </rPh>
    <phoneticPr fontId="1"/>
  </si>
  <si>
    <t>(19)日中
 ４時間４５分以上
 ５時間未満</t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</si>
  <si>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(20)日中
 ５時間以上
 ５時間１５分未満</t>
    <rPh sb="11" eb="13">
      <t>イジョウ</t>
    </rPh>
    <rPh sb="20" eb="21">
      <t>フン</t>
    </rPh>
    <rPh sb="21" eb="23">
      <t>ミマン</t>
    </rPh>
    <phoneticPr fontId="1"/>
  </si>
  <si>
    <t>(21)日中
 ５時間１５分以上
 ５時間３０分未満</t>
    <rPh sb="14" eb="16">
      <t>イジョウ</t>
    </rPh>
    <rPh sb="23" eb="24">
      <t>フン</t>
    </rPh>
    <rPh sb="24" eb="26">
      <t>ミマン</t>
    </rPh>
    <phoneticPr fontId="1"/>
  </si>
  <si>
    <t>(22)日中
 ５時間３０分以上
 ５時間４５分未満</t>
    <rPh sb="14" eb="16">
      <t>イジョウ</t>
    </rPh>
    <rPh sb="23" eb="24">
      <t>フン</t>
    </rPh>
    <rPh sb="24" eb="26">
      <t>ミマン</t>
    </rPh>
    <phoneticPr fontId="1"/>
  </si>
  <si>
    <t>(23)日中
 ５時間４５分以上
 ６時間未満</t>
    <rPh sb="13" eb="14">
      <t>フン</t>
    </rPh>
    <rPh sb="14" eb="16">
      <t>イジョウ</t>
    </rPh>
    <rPh sb="21" eb="23">
      <t>ミマン</t>
    </rPh>
    <phoneticPr fontId="1"/>
  </si>
  <si>
    <t>(24)日中
 ６時間以上
 ６時間１５分未満</t>
    <rPh sb="11" eb="13">
      <t>イジョウ</t>
    </rPh>
    <rPh sb="20" eb="21">
      <t>フン</t>
    </rPh>
    <rPh sb="21" eb="23">
      <t>ミマン</t>
    </rPh>
    <phoneticPr fontId="1"/>
  </si>
  <si>
    <t>(25)日中
 ６時間１５分以上
 ６時間３０分未満</t>
    <rPh sb="14" eb="16">
      <t>イジョウ</t>
    </rPh>
    <rPh sb="23" eb="24">
      <t>フン</t>
    </rPh>
    <rPh sb="24" eb="26">
      <t>ミマン</t>
    </rPh>
    <phoneticPr fontId="1"/>
  </si>
  <si>
    <t>(26)日中
 ６時間３０分以上
 ６時間４５分未満</t>
    <rPh sb="14" eb="16">
      <t>イジョウ</t>
    </rPh>
    <rPh sb="23" eb="24">
      <t>フン</t>
    </rPh>
    <rPh sb="24" eb="26">
      <t>ミマン</t>
    </rPh>
    <phoneticPr fontId="1"/>
  </si>
  <si>
    <t>(27)日中
 ６時間４５分以上
 ７時間未満</t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</si>
  <si>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(28)日中
 ７時間以上
 ７時間１５分未満</t>
    <rPh sb="11" eb="13">
      <t>イジョウ</t>
    </rPh>
    <rPh sb="20" eb="21">
      <t>フン</t>
    </rPh>
    <rPh sb="21" eb="23">
      <t>ミマン</t>
    </rPh>
    <phoneticPr fontId="1"/>
  </si>
  <si>
    <t>(29)日中
 ７時間１５分以上
 ７時間３０分未満</t>
    <rPh sb="14" eb="16">
      <t>イジョウ</t>
    </rPh>
    <rPh sb="23" eb="24">
      <t>フン</t>
    </rPh>
    <rPh sb="24" eb="26">
      <t>ミマン</t>
    </rPh>
    <phoneticPr fontId="1"/>
  </si>
  <si>
    <t>(30)日中
 ７時間３０分以上
 ７時間４５分未満</t>
    <rPh sb="14" eb="16">
      <t>イジョウ</t>
    </rPh>
    <rPh sb="23" eb="24">
      <t>フン</t>
    </rPh>
    <rPh sb="24" eb="26">
      <t>ミマン</t>
    </rPh>
    <phoneticPr fontId="1"/>
  </si>
  <si>
    <t>(31)日中
 ７時間４５分以上
 ８時間未満</t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</si>
  <si>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(32)日中
 ８時間以上
 ８時間１５分未満</t>
    <rPh sb="11" eb="13">
      <t>イジョウ</t>
    </rPh>
    <rPh sb="20" eb="21">
      <t>フン</t>
    </rPh>
    <rPh sb="21" eb="23">
      <t>ミマン</t>
    </rPh>
    <phoneticPr fontId="1"/>
  </si>
  <si>
    <t>(33)日中
 ８時間１５分以上
 ８時間３０分未満</t>
    <rPh sb="14" eb="16">
      <t>イジョウ</t>
    </rPh>
    <rPh sb="23" eb="24">
      <t>フン</t>
    </rPh>
    <rPh sb="24" eb="26">
      <t>ミマン</t>
    </rPh>
    <phoneticPr fontId="1"/>
  </si>
  <si>
    <t>(34)日中
 ８時間３０分以上
 ８時間４５分未満</t>
    <rPh sb="14" eb="16">
      <t>イジョウ</t>
    </rPh>
    <rPh sb="23" eb="24">
      <t>フン</t>
    </rPh>
    <rPh sb="24" eb="26">
      <t>ミマン</t>
    </rPh>
    <phoneticPr fontId="1"/>
  </si>
  <si>
    <t>(35)日中
 ８時間４５分以上
 ９時間未満</t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</si>
  <si>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(36)日中
 ９時間以上
 ９時間１５分未満</t>
    <rPh sb="11" eb="13">
      <t>イジョウ</t>
    </rPh>
    <rPh sb="20" eb="21">
      <t>フン</t>
    </rPh>
    <rPh sb="21" eb="23">
      <t>ミマン</t>
    </rPh>
    <phoneticPr fontId="1"/>
  </si>
  <si>
    <t>(37)日中
 ９時間１５分以上
 ９時間３０分未満</t>
    <rPh sb="14" eb="16">
      <t>イジョウ</t>
    </rPh>
    <rPh sb="23" eb="24">
      <t>フン</t>
    </rPh>
    <rPh sb="24" eb="26">
      <t>ミマン</t>
    </rPh>
    <phoneticPr fontId="1"/>
  </si>
  <si>
    <t>(38)日中
 ９時間３０分以上
 ９時間４５分未満</t>
    <rPh sb="14" eb="16">
      <t>イジョウ</t>
    </rPh>
    <rPh sb="23" eb="24">
      <t>フン</t>
    </rPh>
    <rPh sb="24" eb="26">
      <t>ミマン</t>
    </rPh>
    <phoneticPr fontId="1"/>
  </si>
  <si>
    <t>(39)日中
 ９時間４５分以上
 １０時間未満</t>
    <rPh sb="13" eb="14">
      <t>フン</t>
    </rPh>
    <rPh sb="14" eb="16">
      <t>イジョウ</t>
    </rPh>
    <rPh sb="20" eb="22">
      <t>ジカン</t>
    </rPh>
    <rPh sb="22" eb="24">
      <t>ミマン</t>
    </rPh>
    <phoneticPr fontId="1"/>
  </si>
  <si>
    <t>(40)日中
 １０時間以上
 １０時間１５分未満</t>
    <rPh sb="12" eb="14">
      <t>イジョウ</t>
    </rPh>
    <rPh sb="22" eb="23">
      <t>フン</t>
    </rPh>
    <rPh sb="23" eb="25">
      <t>ミマン</t>
    </rPh>
    <phoneticPr fontId="1"/>
  </si>
  <si>
    <t>1回につき</t>
    <phoneticPr fontId="1"/>
  </si>
  <si>
    <t>２人目の居宅介護従事者による場合</t>
    <phoneticPr fontId="1"/>
  </si>
  <si>
    <t>×</t>
    <phoneticPr fontId="1"/>
  </si>
  <si>
    <t>サービスコード</t>
    <phoneticPr fontId="1"/>
  </si>
  <si>
    <t>算定項目</t>
    <phoneticPr fontId="1"/>
  </si>
  <si>
    <t>サービスコード</t>
    <phoneticPr fontId="1"/>
  </si>
  <si>
    <t>算定項目</t>
    <phoneticPr fontId="1"/>
  </si>
  <si>
    <t>喀痰吸引等支援体制加算</t>
    <phoneticPr fontId="1"/>
  </si>
  <si>
    <t>1回につき</t>
    <phoneticPr fontId="1"/>
  </si>
  <si>
    <t>２人目の居宅介護従事者による場合</t>
    <phoneticPr fontId="1"/>
  </si>
  <si>
    <t>×</t>
    <phoneticPr fontId="1"/>
  </si>
  <si>
    <t>(2)深夜増分
 １５分以上
 ３０分未満</t>
    <rPh sb="11" eb="12">
      <t>フン</t>
    </rPh>
    <rPh sb="12" eb="14">
      <t>イジョウ</t>
    </rPh>
    <rPh sb="18" eb="19">
      <t>フン</t>
    </rPh>
    <rPh sb="19" eb="21">
      <t>ミマン</t>
    </rPh>
    <phoneticPr fontId="1"/>
  </si>
  <si>
    <t>(3)深夜増分
 ３０分以上
 ４５分未満</t>
    <rPh sb="11" eb="14">
      <t>フンイジョウ</t>
    </rPh>
    <rPh sb="18" eb="19">
      <t>フン</t>
    </rPh>
    <rPh sb="19" eb="21">
      <t>ミマン</t>
    </rPh>
    <phoneticPr fontId="1"/>
  </si>
  <si>
    <t>(4)深夜増分
 ４５分以上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1"/>
  </si>
  <si>
    <t>(5)深夜増分
 １時間以上
 １時間１５分未満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</si>
  <si>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(6)深夜増分
 １時間１５分以上
 １時間３０分未満</t>
    <rPh sb="10" eb="12">
      <t>ジカン</t>
    </rPh>
    <rPh sb="14" eb="15">
      <t>フン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1"/>
  </si>
  <si>
    <t>(7)深夜増分
 １時間３０分以上
 １時間４５分未満</t>
    <rPh sb="10" eb="12">
      <t>ジカン</t>
    </rPh>
    <rPh sb="14" eb="15">
      <t>フン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1"/>
  </si>
  <si>
    <t>(8)深夜増分
 １時間４５分以上
 ２時間未満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</si>
  <si>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２人目の居宅介護従事者による場合</t>
    <phoneticPr fontId="1"/>
  </si>
  <si>
    <t>×</t>
    <phoneticPr fontId="1"/>
  </si>
  <si>
    <t>(9)深夜増分
 ２時間以上
 ２時間１５分未満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</si>
  <si>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(10)深夜増分
 ２時間１５分以上
 ２時間３０分未満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</si>
  <si>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(11)深夜増分
 ２時間３０分以上
 ２時間４５分未満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</si>
  <si>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(12)深夜増分
 ２時間４５分以上
 ３時間未満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</si>
  <si>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(13)深夜増分
 ３時間以上
 ３時間１５分未満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</si>
  <si>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(14)深夜増分
 ３時間１５分以上
 ３時間３０分未満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</si>
  <si>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(15)深夜増分
 ３時間３０分以上
 ３時間４５分未満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</si>
  <si>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(16)深夜増分
 ３時間４５分以上
 ４時間未満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</si>
  <si>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(17)深夜増分
 ４時間以上
 ４時間１５分未満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</si>
  <si>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(18)深夜増分
 ４時間１５分以上
 ４時間３０分未満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</si>
  <si>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(19)深夜増分
 ４時間３０分以上
 ４時間４５分未満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</si>
  <si>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(20)深夜増分
 ４時間４５分以上
 ５時間未満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</si>
  <si>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(21)深夜増分
 ５時間以上
 ５時間１５分未満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</si>
  <si>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(22)深夜増分
 ５時間１５分以上
 ５時間３０分未満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</si>
  <si>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(23)深夜増分
 ５時間３０分以上
 ５時間４５分未満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</si>
  <si>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(24)深夜増分
 ５時間４５分以上
 ６時間未満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</si>
  <si>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(25)深夜増分
 ６時間以上
 ６時間１５分未満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</si>
  <si>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(4)早朝増分
 ４５分以上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1"/>
  </si>
  <si>
    <t>(5)早朝増分
 １時間以上
 １時間１５分未満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</si>
  <si>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２人目の居宅介護従事者による場合</t>
    <phoneticPr fontId="1"/>
  </si>
  <si>
    <t>×</t>
    <phoneticPr fontId="1"/>
  </si>
  <si>
    <t>(9)早朝増分
 ２時間以上
 ２時間１５分未満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</si>
  <si>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サービスコード</t>
    <phoneticPr fontId="1"/>
  </si>
  <si>
    <t>算定項目</t>
    <phoneticPr fontId="1"/>
  </si>
  <si>
    <t>(2)夜間増分
 １５分以上
 ３０分未満</t>
    <rPh sb="11" eb="14">
      <t>フンイジョウ</t>
    </rPh>
    <rPh sb="18" eb="19">
      <t>フン</t>
    </rPh>
    <rPh sb="19" eb="21">
      <t>ミマン</t>
    </rPh>
    <phoneticPr fontId="1"/>
  </si>
  <si>
    <t>(3)夜間増分
 ３０分以上
 ４５分未満</t>
    <rPh sb="11" eb="12">
      <t>フン</t>
    </rPh>
    <rPh sb="12" eb="14">
      <t>イジョウ</t>
    </rPh>
    <rPh sb="18" eb="19">
      <t>フン</t>
    </rPh>
    <rPh sb="19" eb="21">
      <t>ミマン</t>
    </rPh>
    <phoneticPr fontId="1"/>
  </si>
  <si>
    <t>(4)夜間増分
 ４５分以上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1"/>
  </si>
  <si>
    <t>(5)夜間増分
 １時間以上
 １時間１５分未満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</si>
  <si>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(6)夜間増分
 １時間１５分以上
 １時間３０分未満</t>
    <rPh sb="10" eb="12">
      <t>ジカン</t>
    </rPh>
    <rPh sb="14" eb="15">
      <t>フン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1"/>
  </si>
  <si>
    <t>(7)夜間増分
 １時間３０分以上
 １時間４５分未満</t>
    <rPh sb="10" eb="12">
      <t>ジカン</t>
    </rPh>
    <rPh sb="14" eb="15">
      <t>フン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1"/>
  </si>
  <si>
    <t>(8)夜間増分
 １時間４５分以上
 ２時間未満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</si>
  <si>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(9)夜間増分
 ２時間以上
 ２時間１５分未満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</si>
  <si>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(10)夜間増分
 ２時間１５分以上
 ２時間３０分未満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</si>
  <si>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(11)夜間増分
 ２時間３０分以上
 ２時間４５分未満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</si>
  <si>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(12)夜間増分
 ２時間４５分以上
 ３時間未満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</si>
  <si>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(13)夜間増分
 ３時間以上
 ３時間１５分未満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</si>
  <si>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(14)夜間増分
 ３時間１５分以上
 ３時間３０分未満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</si>
  <si>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(15)夜間増分
 ３時間３０分以上
 ３時間４５分未満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</si>
  <si>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(16)夜間増分
 ３時間４５分以上
 ４時間未満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</si>
  <si>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(17)夜間増分
 ４時間以上
 ４時間１５分未満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</si>
  <si>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(12)日中増分
 ２時間４５分以上
 ３時間未満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</si>
  <si>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(13)日中増分
 ３時間以上
 ３時間１５分未満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</si>
  <si>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(16)日中増分
 ３時間４５分以上
 ４時間未満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</si>
  <si>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２人目の居宅介護従業者による場合</t>
    <phoneticPr fontId="1"/>
  </si>
  <si>
    <t>A</t>
    <phoneticPr fontId="1"/>
  </si>
  <si>
    <t>B</t>
    <phoneticPr fontId="1"/>
  </si>
  <si>
    <t>移動（伴ず）深夜１．０・日中０．５・グループ</t>
    <phoneticPr fontId="1"/>
  </si>
  <si>
    <t>移動（伴ず）日中０．５・夜間０．２５・深夜０．２５</t>
    <phoneticPr fontId="1"/>
  </si>
  <si>
    <t>２人目の居宅介護従業者による場合</t>
    <phoneticPr fontId="1"/>
  </si>
  <si>
    <t>移動（伴ず）日中０．５・夜間０．２５・深夜０．２５・グループ</t>
    <phoneticPr fontId="1"/>
  </si>
  <si>
    <t>A</t>
    <phoneticPr fontId="1"/>
  </si>
  <si>
    <t>B</t>
    <phoneticPr fontId="1"/>
  </si>
  <si>
    <t>移動（伴ず）日中０．５・夜間０．２５・深夜０．５</t>
    <phoneticPr fontId="1"/>
  </si>
  <si>
    <t>移動（伴ず）日中０．５・夜間０．２５・深夜０．５・グループ</t>
    <phoneticPr fontId="1"/>
  </si>
  <si>
    <t>移動（伴ず）日中０．５・夜間０．２５・深夜０．７５</t>
    <phoneticPr fontId="1"/>
  </si>
  <si>
    <t>移動（伴ず）日中０．５・夜間０．２５・深夜０．７５・グループ</t>
    <phoneticPr fontId="1"/>
  </si>
  <si>
    <t>移動（伴ず）日中０．５・夜間０．５・深夜０．２５</t>
    <phoneticPr fontId="1"/>
  </si>
  <si>
    <t>移動（伴ず）日中０．５・夜間０．５・深夜０．２５・グループ</t>
    <phoneticPr fontId="1"/>
  </si>
  <si>
    <t>移動（伴ず）日中０．５・夜間０．５・深夜０．５・グループ</t>
    <phoneticPr fontId="1"/>
  </si>
  <si>
    <t>移動（伴ず）日中０．５・夜間０．７５・深夜０．２５</t>
    <phoneticPr fontId="1"/>
  </si>
  <si>
    <t>移動（伴ず）日中０．５・夜間０．７５・深夜０．２５・グループ</t>
    <phoneticPr fontId="1"/>
  </si>
  <si>
    <t>移動（伴ず）日中０．７５・夜間０．２５・深夜０．２５</t>
    <phoneticPr fontId="1"/>
  </si>
  <si>
    <t>移動（伴ず）日中０．７５・夜間０．２５・深夜０．２５・グループ</t>
    <phoneticPr fontId="1"/>
  </si>
  <si>
    <t>移動（伴ず）日中０．７５・夜間０．２５・深夜０．５</t>
    <phoneticPr fontId="1"/>
  </si>
  <si>
    <t>移動（伴ず）日中０．７５・夜間０．２５・深夜０．５・グループ</t>
    <phoneticPr fontId="1"/>
  </si>
  <si>
    <t>移動（伴ず）日中０．７５・夜間０．５・深夜０．２５</t>
    <phoneticPr fontId="1"/>
  </si>
  <si>
    <t>移動（伴ず）日中０．７５・夜間０．５・深夜０．２５・グループ</t>
    <phoneticPr fontId="1"/>
  </si>
  <si>
    <t>移動（伴ず）日中１．０・夜間０．２５・深夜０．２５</t>
    <phoneticPr fontId="1"/>
  </si>
  <si>
    <t>移動（伴ず）日中１．０・夜間０．２５・深夜０．２５・グループ</t>
    <phoneticPr fontId="1"/>
  </si>
  <si>
    <t>移動（伴ず）夜間０．５深夜０．２５</t>
    <phoneticPr fontId="1"/>
  </si>
  <si>
    <t>移動（伴ず）夜間０．５深夜０．２５・２人</t>
    <phoneticPr fontId="1"/>
  </si>
  <si>
    <t>移動（伴ず）夜間０．５深夜０．２５・グループ</t>
    <phoneticPr fontId="1"/>
  </si>
  <si>
    <t>移動（伴ず）夜間０．５深夜０．７５</t>
    <phoneticPr fontId="1"/>
  </si>
  <si>
    <t>移動（伴ず）夜間０．５深夜０．７５・２人</t>
    <phoneticPr fontId="1"/>
  </si>
  <si>
    <t>移動（伴ず）夜間０．５深夜０．７５・グループ</t>
    <phoneticPr fontId="1"/>
  </si>
  <si>
    <t>移動（伴ず）夜間０．７５深夜０．２５</t>
    <phoneticPr fontId="1"/>
  </si>
  <si>
    <t>移動（伴ず）夜間０．７５深夜０．２５・２人</t>
    <phoneticPr fontId="1"/>
  </si>
  <si>
    <t>移動（伴ず）夜間０．７５深夜０．２５・グループ</t>
    <phoneticPr fontId="1"/>
  </si>
  <si>
    <t>移動（伴ず）夜間０．７５深夜０．５</t>
    <phoneticPr fontId="1"/>
  </si>
  <si>
    <t>移動（伴ず）夜間０．７５深夜０．５・２人</t>
    <phoneticPr fontId="1"/>
  </si>
  <si>
    <t>移動（伴ず）夜間０．７５深夜０．５・グループ</t>
    <phoneticPr fontId="1"/>
  </si>
  <si>
    <t>移動（伴ず）夜間０．７５深夜０．７５</t>
    <phoneticPr fontId="1"/>
  </si>
  <si>
    <t>移動（伴ず）夜間０．７５深夜０．７５・２人</t>
    <phoneticPr fontId="1"/>
  </si>
  <si>
    <t>移動（伴ず）夜間０．７５深夜０．７５・グループ</t>
    <phoneticPr fontId="1"/>
  </si>
  <si>
    <t>移動（伴ず）夜間１．０深夜０．２５</t>
    <phoneticPr fontId="1"/>
  </si>
  <si>
    <t>移動（伴ず）夜間１．０深夜０．２５・２人</t>
    <phoneticPr fontId="1"/>
  </si>
  <si>
    <t>移動（伴ず）夜間１．０深夜０．２５・グループ</t>
    <phoneticPr fontId="1"/>
  </si>
  <si>
    <t>移動（伴ず）夜間１．２５深夜０．２５</t>
    <phoneticPr fontId="1"/>
  </si>
  <si>
    <t>移動（伴ず）夜間１．２５深夜０．２５・２人</t>
    <phoneticPr fontId="1"/>
  </si>
  <si>
    <t>移動（伴ず）夜間１．２５深夜０．２５・グループ</t>
    <phoneticPr fontId="1"/>
  </si>
  <si>
    <t>移動（伴ず）日跨増深夜０．５・深夜０．２５</t>
    <phoneticPr fontId="1"/>
  </si>
  <si>
    <t>移動（伴ず）日跨増深夜０．５・深夜０．２５・２人</t>
    <phoneticPr fontId="1"/>
  </si>
  <si>
    <t>移動（伴ず）日跨増深夜０．５・深夜０．２５・グループ</t>
    <phoneticPr fontId="1"/>
  </si>
  <si>
    <t>移動（伴ず）日跨増深夜０．５・深夜０．７５</t>
    <phoneticPr fontId="1"/>
  </si>
  <si>
    <t>移動（伴ず）日跨増深夜０．５・深夜０．７５・２人</t>
    <phoneticPr fontId="1"/>
  </si>
  <si>
    <t>移動（伴ず）日跨増深夜０．５・深夜０．７５・グループ</t>
    <phoneticPr fontId="1"/>
  </si>
  <si>
    <t>移動（伴ず）日跨増深夜０．７５・深夜０．２５</t>
    <phoneticPr fontId="1"/>
  </si>
  <si>
    <t>移動（伴ず）日跨増深夜０．７５・深夜０．２５・２人</t>
    <phoneticPr fontId="1"/>
  </si>
  <si>
    <t>移動（伴ず）日跨増深夜０．７５・深夜０．２５・グループ</t>
    <phoneticPr fontId="1"/>
  </si>
  <si>
    <t>移動（伴ず）日跨増深夜０．７５・深夜０．５</t>
    <phoneticPr fontId="1"/>
  </si>
  <si>
    <t>移動（伴ず）日跨増深夜０．７５・深夜０．５・２人</t>
    <phoneticPr fontId="1"/>
  </si>
  <si>
    <t>移動（伴ず）日跨増深夜０．７５・深夜０．５・グループ</t>
    <phoneticPr fontId="1"/>
  </si>
  <si>
    <t>移動（伴ず）日跨増深夜０．７５・深夜０．７５</t>
    <phoneticPr fontId="1"/>
  </si>
  <si>
    <t>移動（伴ず）日跨増深夜０．７５・深夜０．７５・２人</t>
    <phoneticPr fontId="1"/>
  </si>
  <si>
    <t>移動（伴ず）日跨増深夜０．７５・深夜０．７５・グループ</t>
    <phoneticPr fontId="1"/>
  </si>
  <si>
    <t>移動（伴ず）日跨増深夜１．０・深夜０．２５</t>
    <phoneticPr fontId="1"/>
  </si>
  <si>
    <t>移動（伴ず）日跨増深夜１．０・深夜０．２５・２人</t>
    <phoneticPr fontId="1"/>
  </si>
  <si>
    <t>移動（伴ず）日跨増深夜１．０・深夜０．２５・グループ</t>
    <phoneticPr fontId="1"/>
  </si>
  <si>
    <t>移動（伴ず）日跨増深夜１．２５・深夜０．２５</t>
    <phoneticPr fontId="1"/>
  </si>
  <si>
    <t>移動（伴ず）日跨増深夜１．２５・深夜０．２５・２人</t>
    <phoneticPr fontId="1"/>
  </si>
  <si>
    <t>移動（伴ず）日跨増深夜１．２５・深夜０．２５・グループ</t>
    <phoneticPr fontId="1"/>
  </si>
  <si>
    <t>移動（伴ず）早朝０．５・日中０．２５</t>
    <phoneticPr fontId="1"/>
  </si>
  <si>
    <t>移動（伴ず）早朝０．５・日中０．２５・２人</t>
    <phoneticPr fontId="1"/>
  </si>
  <si>
    <t>移動（伴ず）早朝０．５・日中０．２５・グループ</t>
    <phoneticPr fontId="1"/>
  </si>
  <si>
    <t>移動（伴ず）早朝０．５・日中０．７５</t>
    <phoneticPr fontId="1"/>
  </si>
  <si>
    <t>移動（伴ず）早朝０．５・日中０．７５・２人</t>
    <phoneticPr fontId="1"/>
  </si>
  <si>
    <t>移動（伴ず）早朝０．５・日中０．７５・グループ</t>
    <phoneticPr fontId="1"/>
  </si>
  <si>
    <t>移動（伴ず）早朝０．７５・日中０．２５</t>
    <phoneticPr fontId="1"/>
  </si>
  <si>
    <t>移動（伴ず）早朝０．７５・日中０．２５・２人</t>
    <phoneticPr fontId="1"/>
  </si>
  <si>
    <t>移動（伴ず）早朝０．７５・日中０．２５・グループ</t>
    <phoneticPr fontId="1"/>
  </si>
  <si>
    <t>移動（伴ず）早朝０．７５・日中０．５</t>
    <phoneticPr fontId="1"/>
  </si>
  <si>
    <t>移動（伴ず）早朝０．７５・日中０．５・２人</t>
    <phoneticPr fontId="1"/>
  </si>
  <si>
    <t>移動（伴ず）早朝０．７５・日中０．５・グループ</t>
    <phoneticPr fontId="1"/>
  </si>
  <si>
    <t>移動（伴ず）早朝０．７５・日中０．７５</t>
    <phoneticPr fontId="1"/>
  </si>
  <si>
    <t>移動（伴ず）早朝０．７５・日中０．７５・２人</t>
    <phoneticPr fontId="1"/>
  </si>
  <si>
    <t>移動（伴ず）早朝０．７５・日中０．７５・グループ</t>
    <phoneticPr fontId="1"/>
  </si>
  <si>
    <t>移動（伴ず）早朝１．０・日中０．２５</t>
    <phoneticPr fontId="1"/>
  </si>
  <si>
    <t>移動（伴ず）早朝１．０・日中０．２５・２人</t>
    <phoneticPr fontId="1"/>
  </si>
  <si>
    <t>移動（伴ず）早朝１．０・日中０．２５・グループ</t>
    <phoneticPr fontId="1"/>
  </si>
  <si>
    <t>移動（伴ず）早朝１．０・日中０．５</t>
    <phoneticPr fontId="1"/>
  </si>
  <si>
    <t>移動（伴ず）早朝１．０・日中０．５・２人</t>
    <phoneticPr fontId="1"/>
  </si>
  <si>
    <t>移動（伴ず）早朝１．０・日中０．５・グループ</t>
    <phoneticPr fontId="1"/>
  </si>
  <si>
    <t>移動（伴ず）早朝１．２５・日中０．２５</t>
    <phoneticPr fontId="1"/>
  </si>
  <si>
    <t>移動（伴ず）早朝１．２５・日中０．２５・２人</t>
    <phoneticPr fontId="1"/>
  </si>
  <si>
    <t>移動（伴ず）早朝１．２５・日中０．２５・グループ</t>
    <phoneticPr fontId="1"/>
  </si>
  <si>
    <t>移動（伴ず）日中０．５・夜間０．２５</t>
    <phoneticPr fontId="1"/>
  </si>
  <si>
    <t>移動（伴ず）日中０．５・夜間０．２５・２人</t>
    <phoneticPr fontId="1"/>
  </si>
  <si>
    <t>移動（伴ず）日中０．５・夜間０．２５・グループ</t>
    <phoneticPr fontId="1"/>
  </si>
  <si>
    <t>移動（伴ず）日中０．５・夜間０．７５</t>
    <phoneticPr fontId="1"/>
  </si>
  <si>
    <t>移動（伴ず）日中０．５・夜間０．７５・２人</t>
    <phoneticPr fontId="1"/>
  </si>
  <si>
    <t>移動（伴ず）日中０．５・夜間０．７５・グループ</t>
    <phoneticPr fontId="1"/>
  </si>
  <si>
    <t>移動（伴ず）日中０．７５・夜間０．２５</t>
    <phoneticPr fontId="1"/>
  </si>
  <si>
    <t>移動（伴ず）日中０．７５・夜間０．２５・２人</t>
    <phoneticPr fontId="1"/>
  </si>
  <si>
    <t>移動（伴ず）日中０．７５・夜間０．２５・グループ</t>
    <phoneticPr fontId="1"/>
  </si>
  <si>
    <t>移動（伴ず）日中０．７５・夜間０．５</t>
    <phoneticPr fontId="1"/>
  </si>
  <si>
    <t>移動（伴ず）日中０．７５・夜間０．５・２人</t>
    <phoneticPr fontId="1"/>
  </si>
  <si>
    <t>移動（伴ず）日中０．７５・夜間０．５・グループ</t>
    <phoneticPr fontId="1"/>
  </si>
  <si>
    <t>移動（伴ず）日中０．７５・夜間０．７５</t>
    <phoneticPr fontId="1"/>
  </si>
  <si>
    <t>移動（伴ず）日中０．７５・夜間０．７５・２人</t>
    <phoneticPr fontId="1"/>
  </si>
  <si>
    <t>移動（伴ず）日中０．７５・夜間０．７５・グループ</t>
    <phoneticPr fontId="1"/>
  </si>
  <si>
    <t>移動（伴ず）日中１．０・夜間０．２５</t>
    <phoneticPr fontId="1"/>
  </si>
  <si>
    <t>移動（伴ず）日中１．０・夜間０．２５・２人</t>
    <phoneticPr fontId="1"/>
  </si>
  <si>
    <t>移動（伴ず）日中１．０・夜間０．２５・グループ</t>
    <phoneticPr fontId="1"/>
  </si>
  <si>
    <t>移動（伴ず）日中１．０・夜間０．５</t>
    <phoneticPr fontId="1"/>
  </si>
  <si>
    <t>移動（伴ず）日中１．０・夜間０．５・２人</t>
    <phoneticPr fontId="1"/>
  </si>
  <si>
    <t>移動（伴ず）日中１．０・夜間０．５・グループ</t>
    <phoneticPr fontId="1"/>
  </si>
  <si>
    <t>移動（伴ず）日中１．２５・夜間０．２５</t>
    <phoneticPr fontId="1"/>
  </si>
  <si>
    <t>移動（伴ず）日中１．２５・夜間０．２５・２人</t>
    <phoneticPr fontId="1"/>
  </si>
  <si>
    <t>移動（伴ず）日中１．２５・夜間０．２５・グループ</t>
    <phoneticPr fontId="1"/>
  </si>
  <si>
    <t>移動（伴ず）深夜０．５・グループ</t>
    <phoneticPr fontId="1"/>
  </si>
  <si>
    <t>移動（伴ず）深夜０．７５</t>
    <phoneticPr fontId="1"/>
  </si>
  <si>
    <t>移動（伴ず）深夜０．７５・グループ</t>
    <phoneticPr fontId="1"/>
  </si>
  <si>
    <t>移動（伴ず）深夜１．０・グループ</t>
    <phoneticPr fontId="1"/>
  </si>
  <si>
    <t>移動（伴ず）深夜１．２５</t>
    <phoneticPr fontId="1"/>
  </si>
  <si>
    <t>移動（伴ず）深夜１．２５・グループ</t>
    <phoneticPr fontId="1"/>
  </si>
  <si>
    <t>移動（伴ず）深夜１．５</t>
    <phoneticPr fontId="1"/>
  </si>
  <si>
    <t>移動（伴ず）深夜１．５・グループ</t>
    <phoneticPr fontId="1"/>
  </si>
  <si>
    <t>移動（伴ず）深夜１．７５</t>
    <phoneticPr fontId="1"/>
  </si>
  <si>
    <t>移動（伴ず）深夜１．７５・グループ</t>
    <phoneticPr fontId="1"/>
  </si>
  <si>
    <t>移動（伴ず）深夜２．０・グループ</t>
    <phoneticPr fontId="1"/>
  </si>
  <si>
    <t>移動（伴ず）深夜２．２５</t>
    <phoneticPr fontId="1"/>
  </si>
  <si>
    <t>移動（伴ず）深夜２．２５・グループ</t>
    <phoneticPr fontId="1"/>
  </si>
  <si>
    <t>移動（伴ず）深夜２．５・グループ</t>
    <phoneticPr fontId="1"/>
  </si>
  <si>
    <t>移動（伴ず）深夜２．７５</t>
    <phoneticPr fontId="1"/>
  </si>
  <si>
    <t>移動（伴ず）深夜２．７５・グループ</t>
    <phoneticPr fontId="1"/>
  </si>
  <si>
    <t>移動（伴ず）深夜３．０・グループ</t>
    <phoneticPr fontId="1"/>
  </si>
  <si>
    <t>移動（伴ず）深夜３．２５</t>
    <phoneticPr fontId="1"/>
  </si>
  <si>
    <t>移動（伴ず）深夜３．２５・グループ</t>
    <phoneticPr fontId="1"/>
  </si>
  <si>
    <t>移動（伴ず）深夜３．５・グループ</t>
    <phoneticPr fontId="1"/>
  </si>
  <si>
    <t>移動（伴ず）深夜３．７５</t>
    <phoneticPr fontId="1"/>
  </si>
  <si>
    <t>移動（伴ず）深夜３．７５・グループ</t>
    <phoneticPr fontId="1"/>
  </si>
  <si>
    <t>移動（伴ず）深夜４．０・グループ</t>
    <phoneticPr fontId="1"/>
  </si>
  <si>
    <t>移動（伴ず）深夜４．２５</t>
    <phoneticPr fontId="1"/>
  </si>
  <si>
    <t>移動（伴ず）深夜４．２５・グループ</t>
    <phoneticPr fontId="1"/>
  </si>
  <si>
    <t>移動（伴ず）深夜４．５・グループ</t>
    <phoneticPr fontId="1"/>
  </si>
  <si>
    <t>移動（伴ず）深夜４．７５</t>
    <phoneticPr fontId="1"/>
  </si>
  <si>
    <t>移動（伴ず）深夜４．７５・グループ</t>
    <phoneticPr fontId="1"/>
  </si>
  <si>
    <t>移動（伴ず）深夜５．０・グループ</t>
    <phoneticPr fontId="1"/>
  </si>
  <si>
    <t>移動（伴ず）深夜５．２５</t>
    <phoneticPr fontId="1"/>
  </si>
  <si>
    <t>移動（伴ず）深夜５．２５・グループ</t>
    <phoneticPr fontId="1"/>
  </si>
  <si>
    <t>移動（伴ず）深夜５．５・グループ</t>
    <phoneticPr fontId="1"/>
  </si>
  <si>
    <t>移動（伴ず）深夜５．７５</t>
    <phoneticPr fontId="1"/>
  </si>
  <si>
    <t>移動（伴ず）深夜５．７５・グループ</t>
    <phoneticPr fontId="1"/>
  </si>
  <si>
    <t>移動（伴ず）深夜６．０・グループ</t>
    <phoneticPr fontId="1"/>
  </si>
  <si>
    <t>移動（伴ず）深夜６．２５</t>
    <phoneticPr fontId="1"/>
  </si>
  <si>
    <t>移動（伴ず）深夜６．２５・グループ</t>
    <phoneticPr fontId="1"/>
  </si>
  <si>
    <t>移動（伴ず）早朝０．５</t>
    <phoneticPr fontId="1"/>
  </si>
  <si>
    <t>移動（伴ず）早朝０．５・グループ</t>
    <phoneticPr fontId="1"/>
  </si>
  <si>
    <t>移動（伴ず）早朝０．７５</t>
    <phoneticPr fontId="1"/>
  </si>
  <si>
    <t>移動（伴ず）早朝０．７５・グループ</t>
    <phoneticPr fontId="1"/>
  </si>
  <si>
    <t>移動（伴ず）早朝１．０・グループ</t>
    <phoneticPr fontId="1"/>
  </si>
  <si>
    <t>移動（伴ず）早朝１．２５</t>
    <phoneticPr fontId="1"/>
  </si>
  <si>
    <t>移動（伴ず）早朝１．２５・グループ</t>
    <phoneticPr fontId="1"/>
  </si>
  <si>
    <t>移動（伴ず）早朝１．５・グループ</t>
    <phoneticPr fontId="1"/>
  </si>
  <si>
    <t>×</t>
    <phoneticPr fontId="1"/>
  </si>
  <si>
    <t>２人目の居宅介護従事者による場合</t>
    <phoneticPr fontId="1"/>
  </si>
  <si>
    <t>移動（伴ず）早朝１．７５</t>
    <phoneticPr fontId="1"/>
  </si>
  <si>
    <t>移動（伴ず）早朝１．７５・グループ</t>
    <phoneticPr fontId="1"/>
  </si>
  <si>
    <t>移動（伴ず）早朝２．０・グループ</t>
    <phoneticPr fontId="1"/>
  </si>
  <si>
    <t>移動（伴ず）早朝２．２５</t>
    <phoneticPr fontId="1"/>
  </si>
  <si>
    <t>移動（伴ず）早朝２．２５・グループ</t>
    <phoneticPr fontId="1"/>
  </si>
  <si>
    <t>移動（伴ず）早朝２．５</t>
    <phoneticPr fontId="1"/>
  </si>
  <si>
    <t>移動（伴ず）早朝２．５・グループ</t>
    <phoneticPr fontId="1"/>
  </si>
  <si>
    <t>サービスコード</t>
    <phoneticPr fontId="1"/>
  </si>
  <si>
    <t>算定項目</t>
    <phoneticPr fontId="1"/>
  </si>
  <si>
    <t>移動（伴ず）夜間０．５・グループ</t>
    <phoneticPr fontId="1"/>
  </si>
  <si>
    <t>移動（伴ず）夜間０．７５</t>
    <phoneticPr fontId="1"/>
  </si>
  <si>
    <t>移動（伴ず）夜間０．７５・グループ</t>
    <phoneticPr fontId="1"/>
  </si>
  <si>
    <t>移動（伴ず）夜間１．０・グループ</t>
    <phoneticPr fontId="1"/>
  </si>
  <si>
    <t>移動（伴ず）夜間１．２５</t>
    <phoneticPr fontId="1"/>
  </si>
  <si>
    <t>移動（伴ず）夜間１．２５・グループ</t>
    <phoneticPr fontId="1"/>
  </si>
  <si>
    <t>移動（伴ず）夜間１．５・グループ</t>
    <phoneticPr fontId="1"/>
  </si>
  <si>
    <t>移動（伴ず）夜間１．７５</t>
    <phoneticPr fontId="1"/>
  </si>
  <si>
    <t>移動（伴ず）夜間１．７５・グループ</t>
    <phoneticPr fontId="1"/>
  </si>
  <si>
    <t>移動（伴ず）夜間２．０・グループ</t>
    <phoneticPr fontId="1"/>
  </si>
  <si>
    <t>移動（伴ず）夜間２．２５</t>
    <phoneticPr fontId="1"/>
  </si>
  <si>
    <t>移動（伴ず）夜間２．２５・グループ</t>
    <phoneticPr fontId="1"/>
  </si>
  <si>
    <t>移動（伴ず）夜間２．５・グループ</t>
    <phoneticPr fontId="1"/>
  </si>
  <si>
    <t>移動（伴ず）夜間２．７５</t>
    <phoneticPr fontId="1"/>
  </si>
  <si>
    <t>移動（伴ず）夜間２．７５・グループ</t>
    <phoneticPr fontId="1"/>
  </si>
  <si>
    <t>移動（伴ず）夜間３．０・グループ</t>
    <phoneticPr fontId="1"/>
  </si>
  <si>
    <t>移動（伴ず）夜間３．２５</t>
    <phoneticPr fontId="1"/>
  </si>
  <si>
    <t>移動（伴ず）夜間３．２５・グループ</t>
    <phoneticPr fontId="1"/>
  </si>
  <si>
    <t>移動（伴ず）夜間３．５・グループ</t>
    <phoneticPr fontId="1"/>
  </si>
  <si>
    <t>移動（伴ず）夜間３．７５</t>
    <phoneticPr fontId="1"/>
  </si>
  <si>
    <t>移動（伴ず）夜間３．７５・グループ</t>
    <phoneticPr fontId="1"/>
  </si>
  <si>
    <t>移動（伴ず）夜間４．０・グループ</t>
    <phoneticPr fontId="1"/>
  </si>
  <si>
    <t>移動（伴ず）夜間４．２５</t>
    <phoneticPr fontId="1"/>
  </si>
  <si>
    <t>移動（伴ず）夜間４．２５・グループ</t>
    <phoneticPr fontId="1"/>
  </si>
  <si>
    <t>移動（伴う）日中０．５・夜間２．０・深夜０．５</t>
    <phoneticPr fontId="1"/>
  </si>
  <si>
    <t>移動（伴う）日中０．５・夜間２．０・深夜０．５・グループ</t>
    <phoneticPr fontId="1"/>
  </si>
  <si>
    <t>移動（伴う）日中０．５・夜間１．５・深夜０．５</t>
    <phoneticPr fontId="1"/>
  </si>
  <si>
    <t>移動（伴う）日中０．５・夜間１．５・深夜０．５・グループ</t>
    <phoneticPr fontId="1"/>
  </si>
  <si>
    <t>移動（伴う）日中０．５・夜間１．５・深夜１．０</t>
    <phoneticPr fontId="1"/>
  </si>
  <si>
    <t>移動（伴う）日中０．５・夜間１．５・深夜１．０・グループ</t>
    <phoneticPr fontId="1"/>
  </si>
  <si>
    <t>移動（伴う）日中１．０・夜間１．５・深夜０．５</t>
    <phoneticPr fontId="1"/>
  </si>
  <si>
    <t>移動（伴う）日中１．０・夜間１．５・深夜０．５・グループ</t>
    <phoneticPr fontId="1"/>
  </si>
  <si>
    <t>２人目の居宅介護従業者による場合</t>
    <phoneticPr fontId="1"/>
  </si>
  <si>
    <t>移動（伴う）日中０．５・夜間１．０・深夜０．５</t>
    <phoneticPr fontId="1"/>
  </si>
  <si>
    <t>移動（伴う）日中０．５・夜間１．０・深夜０．５・グループ</t>
    <phoneticPr fontId="1"/>
  </si>
  <si>
    <t>移動（伴う）日中０．５・夜間１．０・深夜１．０</t>
    <phoneticPr fontId="1"/>
  </si>
  <si>
    <t>移動（伴う）日中０．５・夜間１．０・深夜１．０・グループ</t>
    <phoneticPr fontId="1"/>
  </si>
  <si>
    <t>移動（伴う）日中０．５・夜間１．０・深夜１．５</t>
    <phoneticPr fontId="1"/>
  </si>
  <si>
    <t>移動（伴う）日中０．５・夜間１．０・深夜１．５・グループ</t>
    <phoneticPr fontId="1"/>
  </si>
  <si>
    <t>移動（伴う）日中１．０・夜間１．０・深夜０．５</t>
    <phoneticPr fontId="1"/>
  </si>
  <si>
    <t>移動（伴う）日中１．０・夜間１．０・深夜０．５・グループ</t>
    <phoneticPr fontId="1"/>
  </si>
  <si>
    <t>移動（伴う）日中１．０・夜間１．０・深夜１．０</t>
    <phoneticPr fontId="1"/>
  </si>
  <si>
    <t>移動（伴う）日中１．０・夜間１．０・深夜１．０・グループ</t>
    <phoneticPr fontId="1"/>
  </si>
  <si>
    <t>移動（伴う）日中１．５・夜間１．０・深夜０．５</t>
    <phoneticPr fontId="1"/>
  </si>
  <si>
    <t>移動（伴う）日中１．５・夜間１．０・深夜０．５・グループ</t>
    <phoneticPr fontId="1"/>
  </si>
  <si>
    <t>移動（伴う）日中０．５・夜間０．５・深夜０．５</t>
    <phoneticPr fontId="1"/>
  </si>
  <si>
    <t>移動（伴う）日中０．５・夜間０．５・深夜０．５・グループ</t>
    <phoneticPr fontId="1"/>
  </si>
  <si>
    <t>移動（伴う）日中０．５・夜間０．５・深夜１．０</t>
    <phoneticPr fontId="1"/>
  </si>
  <si>
    <t>移動（伴う）日中０．５・夜間０．５・深夜１．０・グループ</t>
    <phoneticPr fontId="1"/>
  </si>
  <si>
    <t>移動（伴う）日中０．５・夜間０．５・深夜１．５</t>
    <phoneticPr fontId="1"/>
  </si>
  <si>
    <t>２人目の居宅介護従業者による場合</t>
    <phoneticPr fontId="1"/>
  </si>
  <si>
    <t>×</t>
    <phoneticPr fontId="1"/>
  </si>
  <si>
    <t>移動（伴う）日中０．５・夜間０．５・深夜１．５・グループ</t>
    <phoneticPr fontId="1"/>
  </si>
  <si>
    <t>移動（伴う）日中０．５・夜間０．５・深夜２．０</t>
    <phoneticPr fontId="1"/>
  </si>
  <si>
    <t>移動（伴う）日中０．５・夜間０．５・深夜２．０・グループ</t>
    <phoneticPr fontId="1"/>
  </si>
  <si>
    <t>移動（伴う）日中１．０・夜間０．５・深夜０．５</t>
    <phoneticPr fontId="1"/>
  </si>
  <si>
    <t>移動（伴う）日中１．０・夜間０．５・深夜０．５・グループ</t>
    <phoneticPr fontId="1"/>
  </si>
  <si>
    <t>移動（伴う）日中１．０・夜間０．５・深夜１．０</t>
    <phoneticPr fontId="1"/>
  </si>
  <si>
    <t>移動（伴う）日中１．０・夜間０．５・深夜１．０・グループ</t>
    <phoneticPr fontId="1"/>
  </si>
  <si>
    <t>移動（伴う）日中１．０・夜間０．５・深夜１．５</t>
    <phoneticPr fontId="1"/>
  </si>
  <si>
    <t>移動（伴う）日中１．０・夜間０．５・深夜１．５・グループ</t>
    <phoneticPr fontId="1"/>
  </si>
  <si>
    <t>移動（伴う）日中１．５・夜間０．５・深夜０．５</t>
    <phoneticPr fontId="1"/>
  </si>
  <si>
    <t>移動（伴う）日中１．５・夜間０．５・深夜０．５・グループ</t>
    <phoneticPr fontId="1"/>
  </si>
  <si>
    <t>移動（伴う）日中１．５・夜間０．５・深夜１．０</t>
    <phoneticPr fontId="1"/>
  </si>
  <si>
    <t>移動（伴う）日中１．５・夜間０．５・深夜１．０・グループ</t>
    <phoneticPr fontId="1"/>
  </si>
  <si>
    <t>移動（伴う）日中２．０・夜間０．５・深夜０．５</t>
    <phoneticPr fontId="1"/>
  </si>
  <si>
    <t>移動（伴う）日中２．０・夜間０．５・深夜０．５・グループ</t>
    <phoneticPr fontId="1"/>
  </si>
  <si>
    <t>サービスコード</t>
    <phoneticPr fontId="1"/>
  </si>
  <si>
    <t>算定項目</t>
    <phoneticPr fontId="1"/>
  </si>
  <si>
    <t>A</t>
    <phoneticPr fontId="1"/>
  </si>
  <si>
    <t>B</t>
    <phoneticPr fontId="1"/>
  </si>
  <si>
    <t>移動（伴う）早朝０．５・日中２．０・夜間０．５</t>
    <phoneticPr fontId="1"/>
  </si>
  <si>
    <t>移動（伴う）早朝０．５・日中２．０・夜間０．５・グループ</t>
    <phoneticPr fontId="1"/>
  </si>
  <si>
    <t>移動（伴う）日中０．５・夜間０．５</t>
    <phoneticPr fontId="1"/>
  </si>
  <si>
    <t>移動（伴う）日中０．５・夜間０．５・２人</t>
    <phoneticPr fontId="1"/>
  </si>
  <si>
    <t>移動（伴う）日中０．５・夜間１．０</t>
    <phoneticPr fontId="1"/>
  </si>
  <si>
    <t>移動（伴う）日中０．５・夜間１．０・２人</t>
    <phoneticPr fontId="1"/>
  </si>
  <si>
    <t>移動（伴う）日中０．５・夜間１．５</t>
    <phoneticPr fontId="1"/>
  </si>
  <si>
    <t>移動（伴う）日中０．５・夜間１．５・２人</t>
    <phoneticPr fontId="1"/>
  </si>
  <si>
    <t>移動（伴う）日中０．５・夜間２．０</t>
    <phoneticPr fontId="1"/>
  </si>
  <si>
    <t>移動（伴う）日中０．５・夜間２．０・２人</t>
    <phoneticPr fontId="1"/>
  </si>
  <si>
    <t>移動（伴う）日中０．５・夜間２．５</t>
    <phoneticPr fontId="1"/>
  </si>
  <si>
    <t>移動（伴う）日中０．５・夜間２．５・２人</t>
    <phoneticPr fontId="1"/>
  </si>
  <si>
    <t>移動（伴う）日中１．０・夜間０．５</t>
    <phoneticPr fontId="1"/>
  </si>
  <si>
    <t>移動（伴う）日中１．０・夜間０．５・２人</t>
    <phoneticPr fontId="1"/>
  </si>
  <si>
    <t>移動（伴う）日中１．０・夜間１．０</t>
    <phoneticPr fontId="1"/>
  </si>
  <si>
    <t>移動（伴う）日中１．０・夜間１．０・２人</t>
    <phoneticPr fontId="1"/>
  </si>
  <si>
    <t>移動（伴う）日中１．０・夜間１．５</t>
    <phoneticPr fontId="1"/>
  </si>
  <si>
    <t>移動（伴う）日中１．０・夜間１．５・２人</t>
    <phoneticPr fontId="1"/>
  </si>
  <si>
    <t>移動（伴う）日中１．０・夜間２．０</t>
    <phoneticPr fontId="1"/>
  </si>
  <si>
    <t>移動（伴う）日中１．０・夜間２．０・２人</t>
    <phoneticPr fontId="1"/>
  </si>
  <si>
    <t>移動（伴う）日中１．５・夜間０．５</t>
    <phoneticPr fontId="1"/>
  </si>
  <si>
    <t>移動（伴う）日中１．５・夜間０．５・２人</t>
    <phoneticPr fontId="1"/>
  </si>
  <si>
    <t>移動（伴う）日中１．５・夜間１．０</t>
    <phoneticPr fontId="1"/>
  </si>
  <si>
    <t>移動（伴う）日中１．５・夜間１．０・２人</t>
    <phoneticPr fontId="1"/>
  </si>
  <si>
    <t>移動（伴う）日中１．５・夜間１．５</t>
    <phoneticPr fontId="1"/>
  </si>
  <si>
    <t>移動（伴う）日中１．５・夜間１．５・２人</t>
    <phoneticPr fontId="1"/>
  </si>
  <si>
    <t>移動（伴う）日中２．０・夜間０．５</t>
    <phoneticPr fontId="1"/>
  </si>
  <si>
    <t>移動（伴う）日中２．０・夜間０．５・２人</t>
    <phoneticPr fontId="1"/>
  </si>
  <si>
    <t>移動（伴う）日中２．０・夜間１．０</t>
    <phoneticPr fontId="1"/>
  </si>
  <si>
    <t>移動（伴う）日中２．０・夜間１．０・２人</t>
    <phoneticPr fontId="1"/>
  </si>
  <si>
    <t>移動（伴う）日中２．５・夜間０．５</t>
    <phoneticPr fontId="1"/>
  </si>
  <si>
    <t>移動（伴う）日中２．５・夜間０．５・２人</t>
    <phoneticPr fontId="1"/>
  </si>
  <si>
    <t>移動（伴う）早朝０．５・日中０．５</t>
    <phoneticPr fontId="1"/>
  </si>
  <si>
    <t>移動（伴う）早朝０．５・日中０．５・２人</t>
    <phoneticPr fontId="1"/>
  </si>
  <si>
    <t>移動（伴う）早朝０．５・日中１．０</t>
    <phoneticPr fontId="1"/>
  </si>
  <si>
    <t>移動（伴う）早朝０．５・日中１．０・２人</t>
    <phoneticPr fontId="1"/>
  </si>
  <si>
    <t>移動（伴う）早朝０．５・日中１．５</t>
    <phoneticPr fontId="1"/>
  </si>
  <si>
    <t>移動（伴う）早朝０．５・日中１．５・２人</t>
    <phoneticPr fontId="1"/>
  </si>
  <si>
    <t>移動（伴う）早朝０．５・日中２．０</t>
    <phoneticPr fontId="1"/>
  </si>
  <si>
    <t>移動（伴う）早朝０．５・日中２．０・２人</t>
    <phoneticPr fontId="1"/>
  </si>
  <si>
    <t>２人目の居宅介護従業者による場合</t>
    <phoneticPr fontId="1"/>
  </si>
  <si>
    <t>移動（伴う）早朝０．５・日中２．５</t>
    <phoneticPr fontId="1"/>
  </si>
  <si>
    <t>移動（伴う）早朝０．５・日中２．５・２人</t>
    <phoneticPr fontId="1"/>
  </si>
  <si>
    <t>移動（伴う）早朝１．０・日中０．５</t>
    <phoneticPr fontId="1"/>
  </si>
  <si>
    <t>移動（伴う）早朝１．０・日中０．５・２人</t>
    <phoneticPr fontId="1"/>
  </si>
  <si>
    <t>移動（伴う）早朝１．０・日中１．０</t>
    <phoneticPr fontId="1"/>
  </si>
  <si>
    <t>移動（伴う）早朝１．０・日中１．０・２人</t>
    <phoneticPr fontId="1"/>
  </si>
  <si>
    <t>移動（伴う）早朝１．０・日中１．５</t>
    <phoneticPr fontId="1"/>
  </si>
  <si>
    <t>A</t>
    <phoneticPr fontId="1"/>
  </si>
  <si>
    <t>移動（伴う）早朝１．０・日中１．５・２人</t>
    <phoneticPr fontId="1"/>
  </si>
  <si>
    <t>移動（伴う）早朝１．０・日中２．０</t>
    <phoneticPr fontId="1"/>
  </si>
  <si>
    <t>移動（伴う）早朝１．０・日中２．０・２人</t>
    <phoneticPr fontId="1"/>
  </si>
  <si>
    <t>移動（伴う）早朝１．５・日中０．５</t>
    <phoneticPr fontId="1"/>
  </si>
  <si>
    <t>移動（伴う）早朝１．５・日中０．５・２人</t>
    <phoneticPr fontId="1"/>
  </si>
  <si>
    <t>移動（伴う）早朝１．５・日中１．０</t>
    <phoneticPr fontId="1"/>
  </si>
  <si>
    <t>移動（伴う）早朝１．５・日中１．０・２人</t>
    <phoneticPr fontId="1"/>
  </si>
  <si>
    <t>移動（伴う）早朝１．５・日中１．５</t>
    <phoneticPr fontId="1"/>
  </si>
  <si>
    <t>移動（伴う）早朝１．５・日中１．５・２人</t>
    <phoneticPr fontId="1"/>
  </si>
  <si>
    <t>移動（伴う）早朝２．０・日中０．５</t>
    <phoneticPr fontId="1"/>
  </si>
  <si>
    <t>移動（伴う）早朝２．０・日中０．５・２人</t>
    <phoneticPr fontId="1"/>
  </si>
  <si>
    <t>移動（伴う）早朝２．０・日中１．０</t>
    <phoneticPr fontId="1"/>
  </si>
  <si>
    <t>移動（伴う）早朝２．０・日中１．０・２人</t>
    <phoneticPr fontId="1"/>
  </si>
  <si>
    <t>移動（伴う）早朝２．５・日中０．５</t>
    <phoneticPr fontId="1"/>
  </si>
  <si>
    <t>移動（伴う）早朝２．５・日中０．５・２人</t>
    <phoneticPr fontId="1"/>
  </si>
  <si>
    <t>行われる場合</t>
    <phoneticPr fontId="1"/>
  </si>
  <si>
    <t xml:space="preserve"> </t>
    <phoneticPr fontId="1"/>
  </si>
  <si>
    <t>移動（伴う）深夜０．５</t>
    <phoneticPr fontId="1"/>
  </si>
  <si>
    <t>移動（伴う）深夜０．５・グループ</t>
    <phoneticPr fontId="1"/>
  </si>
  <si>
    <t>移動（伴う）深夜１．０</t>
    <phoneticPr fontId="1"/>
  </si>
  <si>
    <t>移動（伴う）深夜１．０・グループ</t>
    <phoneticPr fontId="1"/>
  </si>
  <si>
    <t>移動（伴う）深夜１．５</t>
    <phoneticPr fontId="1"/>
  </si>
  <si>
    <t>移動（伴う）深夜１．５・グループ</t>
    <phoneticPr fontId="1"/>
  </si>
  <si>
    <t>移動（伴う）深夜２．０</t>
    <phoneticPr fontId="1"/>
  </si>
  <si>
    <t>移動（伴う）深夜２．０・グループ</t>
    <phoneticPr fontId="1"/>
  </si>
  <si>
    <t>移動（伴う）深夜２．５</t>
    <phoneticPr fontId="1"/>
  </si>
  <si>
    <t>移動（伴う）深夜２．５・グループ</t>
    <phoneticPr fontId="1"/>
  </si>
  <si>
    <t>移動（伴う）深夜３．０</t>
    <phoneticPr fontId="1"/>
  </si>
  <si>
    <t>移動（伴う）深夜３．０・グループ</t>
    <phoneticPr fontId="1"/>
  </si>
  <si>
    <t>移動（伴う）深夜３．５</t>
    <phoneticPr fontId="1"/>
  </si>
  <si>
    <t>移動（伴う）深夜３．５・グループ</t>
    <phoneticPr fontId="1"/>
  </si>
  <si>
    <t>移動（伴う）深夜４．０</t>
    <phoneticPr fontId="1"/>
  </si>
  <si>
    <t>移動（伴う）深夜４．０・グループ</t>
    <phoneticPr fontId="1"/>
  </si>
  <si>
    <t>移動（伴う）深夜４．５</t>
    <phoneticPr fontId="1"/>
  </si>
  <si>
    <t>移動（伴う）深夜４．５・グループ</t>
    <phoneticPr fontId="1"/>
  </si>
  <si>
    <t>移動（伴う）深夜５．０</t>
    <phoneticPr fontId="1"/>
  </si>
  <si>
    <t>移動（伴う）深夜５．０・グループ</t>
    <phoneticPr fontId="1"/>
  </si>
  <si>
    <t>移動（伴う）深夜５．５</t>
    <phoneticPr fontId="1"/>
  </si>
  <si>
    <t>移動（伴う）深夜５．５・グループ</t>
    <phoneticPr fontId="1"/>
  </si>
  <si>
    <t>移動（伴う）深夜６．０</t>
    <phoneticPr fontId="1"/>
  </si>
  <si>
    <t>移動（伴う）深夜６．０・グループ</t>
    <phoneticPr fontId="1"/>
  </si>
  <si>
    <t>移動（伴う）深夜６．５</t>
    <phoneticPr fontId="1"/>
  </si>
  <si>
    <t>移動（伴う）深夜６．５・グループ</t>
    <phoneticPr fontId="1"/>
  </si>
  <si>
    <t>移動（伴う）早朝０．５</t>
    <phoneticPr fontId="1"/>
  </si>
  <si>
    <t>移動（伴う）早朝０．５・グループ</t>
    <phoneticPr fontId="1"/>
  </si>
  <si>
    <t>移動（伴う）早朝１．０</t>
    <phoneticPr fontId="1"/>
  </si>
  <si>
    <t>移動（伴う）早朝１．０・グループ</t>
    <phoneticPr fontId="1"/>
  </si>
  <si>
    <t>移動（伴う）早朝１．５</t>
    <phoneticPr fontId="1"/>
  </si>
  <si>
    <t>移動（伴う）早朝１．５・グループ</t>
    <phoneticPr fontId="1"/>
  </si>
  <si>
    <t>移動（伴う）早朝２．０</t>
    <phoneticPr fontId="1"/>
  </si>
  <si>
    <t>移動（伴う）早朝２．０・グループ</t>
    <phoneticPr fontId="1"/>
  </si>
  <si>
    <t>移動（伴う）早朝２．５</t>
    <phoneticPr fontId="1"/>
  </si>
  <si>
    <t>移動（伴う）早朝２．５・グループ</t>
    <phoneticPr fontId="1"/>
  </si>
  <si>
    <t>移動（伴う）夜間０．５</t>
    <phoneticPr fontId="1"/>
  </si>
  <si>
    <t>移動（伴う）夜間０．５・グループ</t>
    <phoneticPr fontId="1"/>
  </si>
  <si>
    <t>移動（伴う）夜間１．０</t>
    <phoneticPr fontId="1"/>
  </si>
  <si>
    <t>移動（伴う）夜間１．０・グループ</t>
    <phoneticPr fontId="1"/>
  </si>
  <si>
    <t>移動（伴う）夜間１．５</t>
    <phoneticPr fontId="1"/>
  </si>
  <si>
    <t>移動（伴う）夜間１．５・グループ</t>
    <phoneticPr fontId="1"/>
  </si>
  <si>
    <t>移動（伴う）夜間２．０</t>
    <phoneticPr fontId="1"/>
  </si>
  <si>
    <t>移動（伴う）夜間２．０・グループ</t>
    <phoneticPr fontId="1"/>
  </si>
  <si>
    <t>移動（伴う）夜間２．５</t>
    <phoneticPr fontId="1"/>
  </si>
  <si>
    <t>移動（伴う）夜間２．５・グループ</t>
    <phoneticPr fontId="1"/>
  </si>
  <si>
    <t>移動（伴う）夜間３．０</t>
    <phoneticPr fontId="1"/>
  </si>
  <si>
    <t>移動（伴う）夜間３．０・グループ</t>
    <phoneticPr fontId="1"/>
  </si>
  <si>
    <t>移動（伴う）夜間３．５</t>
    <phoneticPr fontId="1"/>
  </si>
  <si>
    <t>移動（伴う）夜間３．５・グループ</t>
    <phoneticPr fontId="1"/>
  </si>
  <si>
    <t>移動（伴う）夜間４．０</t>
    <phoneticPr fontId="1"/>
  </si>
  <si>
    <t>移動（伴う）夜間４．０・グループ</t>
    <phoneticPr fontId="1"/>
  </si>
  <si>
    <t>移動（伴う）夜間４．５</t>
    <phoneticPr fontId="1"/>
  </si>
  <si>
    <t>移動（伴う）夜間４．５・グループ</t>
    <phoneticPr fontId="1"/>
  </si>
  <si>
    <t>(2)早朝
 ３０分以上
 ４５分未満</t>
    <rPh sb="9" eb="10">
      <t>フン</t>
    </rPh>
    <rPh sb="10" eb="12">
      <t>イジョウ</t>
    </rPh>
    <rPh sb="16" eb="17">
      <t>ブン</t>
    </rPh>
    <rPh sb="17" eb="19">
      <t>ミマン</t>
    </rPh>
    <phoneticPr fontId="1"/>
  </si>
  <si>
    <t>(5)早朝
 １時間１５分以上
 １時間３０分未満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</si>
  <si>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(6)早朝
 １時間３０分以上
 １時間４５分未満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</si>
  <si>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(7)早朝
 １時間４５分以上
 ２時間未満</t>
    <rPh sb="8" eb="10">
      <t>ジカン</t>
    </rPh>
    <rPh sb="13" eb="15">
      <t>イジョウ</t>
    </rPh>
    <rPh sb="18" eb="20">
      <t>ジカン</t>
    </rPh>
    <rPh sb="20" eb="22">
      <t>ミマン</t>
    </rPh>
    <phoneticPr fontId="1"/>
  </si>
  <si>
    <t>(2)夜間
 ３０分以上
 ４５分未満</t>
    <rPh sb="9" eb="10">
      <t>フン</t>
    </rPh>
    <rPh sb="10" eb="12">
      <t>イジョウ</t>
    </rPh>
    <rPh sb="16" eb="17">
      <t>ブン</t>
    </rPh>
    <rPh sb="17" eb="19">
      <t>ミマン</t>
    </rPh>
    <phoneticPr fontId="1"/>
  </si>
  <si>
    <t>(5)夜間
 １時間１５分以上
 １時間３０分未満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</si>
  <si>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(6)夜間
 １時間３０分以上
 １時間４５分未満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</si>
  <si>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(7)夜間
 １時間４５分以上
 ２時間未満</t>
    <rPh sb="8" eb="10">
      <t>ジカン</t>
    </rPh>
    <rPh sb="13" eb="15">
      <t>イジョウ</t>
    </rPh>
    <rPh sb="18" eb="20">
      <t>ジカン</t>
    </rPh>
    <rPh sb="20" eb="22">
      <t>ミマン</t>
    </rPh>
    <phoneticPr fontId="1"/>
  </si>
  <si>
    <t>(9)夜間
 ２時間１５分以上
 ２時間３０分未満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</si>
  <si>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(10)夜間
 ２時間３０分以上
 ２時間４５分未満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1"/>
  </si>
  <si>
    <t>(13)夜間
 ３時間１５分以上
 ３時間３０分未満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1"/>
  </si>
  <si>
    <t>(14)夜間
 ３時間３０分以上
 ３時間４５分未満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1"/>
  </si>
  <si>
    <t>(16)夜間
 ４時間以上
 ４時間１５分未満</t>
    <rPh sb="11" eb="13">
      <t>イジョウ</t>
    </rPh>
    <rPh sb="20" eb="21">
      <t>フン</t>
    </rPh>
    <rPh sb="21" eb="23">
      <t>ミマン</t>
    </rPh>
    <phoneticPr fontId="1"/>
  </si>
  <si>
    <t>(2)深夜
 ３０分以上
 ４５分未満</t>
    <rPh sb="9" eb="10">
      <t>フン</t>
    </rPh>
    <rPh sb="10" eb="12">
      <t>イジョウ</t>
    </rPh>
    <rPh sb="16" eb="17">
      <t>ブン</t>
    </rPh>
    <rPh sb="17" eb="19">
      <t>ミマン</t>
    </rPh>
    <phoneticPr fontId="1"/>
  </si>
  <si>
    <t>(5)深夜
 １時間１５分以上
 １時間３０分未満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</si>
  <si>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(6)深夜
 １時間３０分以上
 １時間４５分未満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</si>
  <si>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(7)深夜
 １時間４５分以上
 ２時間未満</t>
    <rPh sb="8" eb="10">
      <t>ジカン</t>
    </rPh>
    <rPh sb="13" eb="15">
      <t>イジョウ</t>
    </rPh>
    <rPh sb="18" eb="20">
      <t>ジカン</t>
    </rPh>
    <rPh sb="20" eb="22">
      <t>ミマン</t>
    </rPh>
    <phoneticPr fontId="1"/>
  </si>
  <si>
    <t>(9)深夜
 ２時間１５分以上
 ２時間３０分未満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</si>
  <si>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(10)深夜
 ２時間３０分以上
 ２時間４５分未満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1"/>
  </si>
  <si>
    <t>(13)深夜
 ３時間１５分以上
 ３時間３０分未満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1"/>
  </si>
  <si>
    <t>(14)深夜
 ３時間３０分以上
 ３時間４５分未満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1"/>
  </si>
  <si>
    <t>(16)深夜
 ４時間以上
 ４時間１５分未満</t>
    <rPh sb="11" eb="13">
      <t>イジョウ</t>
    </rPh>
    <rPh sb="20" eb="21">
      <t>フン</t>
    </rPh>
    <rPh sb="21" eb="23">
      <t>ミマン</t>
    </rPh>
    <phoneticPr fontId="1"/>
  </si>
  <si>
    <t>(17)深夜
 ４時間１５分以上
 ４時間３０分未満</t>
    <rPh sb="14" eb="16">
      <t>イジョウ</t>
    </rPh>
    <rPh sb="23" eb="24">
      <t>フン</t>
    </rPh>
    <rPh sb="24" eb="26">
      <t>ミマン</t>
    </rPh>
    <phoneticPr fontId="1"/>
  </si>
  <si>
    <t>(18)深夜
 ４時間３０分以上
 ４時間４５分未満</t>
    <rPh sb="14" eb="16">
      <t>イジョウ</t>
    </rPh>
    <rPh sb="23" eb="24">
      <t>フン</t>
    </rPh>
    <rPh sb="24" eb="26">
      <t>ミマン</t>
    </rPh>
    <phoneticPr fontId="1"/>
  </si>
  <si>
    <t>(19)深夜
 ４時間４５分以上
 ５時間未満</t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</si>
  <si>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(20)深夜
 ５時間以上
 ５時間１５分未満</t>
    <rPh sb="11" eb="13">
      <t>イジョウ</t>
    </rPh>
    <rPh sb="20" eb="21">
      <t>フン</t>
    </rPh>
    <rPh sb="21" eb="23">
      <t>ミマン</t>
    </rPh>
    <phoneticPr fontId="1"/>
  </si>
  <si>
    <t>(21)深夜
 ５時間１５分以上
 ５時間３０分未満</t>
    <rPh sb="14" eb="16">
      <t>イジョウ</t>
    </rPh>
    <rPh sb="23" eb="24">
      <t>フン</t>
    </rPh>
    <rPh sb="24" eb="26">
      <t>ミマン</t>
    </rPh>
    <phoneticPr fontId="1"/>
  </si>
  <si>
    <t>(22)深夜
 ５時間３０分以上
 ５時間４５分未満</t>
    <rPh sb="14" eb="16">
      <t>イジョウ</t>
    </rPh>
    <rPh sb="23" eb="24">
      <t>フン</t>
    </rPh>
    <rPh sb="24" eb="26">
      <t>ミマン</t>
    </rPh>
    <phoneticPr fontId="1"/>
  </si>
  <si>
    <t>(23)深夜
 ５時間４５分以上
 ６時間未満</t>
    <rPh sb="13" eb="14">
      <t>フン</t>
    </rPh>
    <rPh sb="14" eb="16">
      <t>イジョウ</t>
    </rPh>
    <rPh sb="21" eb="23">
      <t>ミマン</t>
    </rPh>
    <phoneticPr fontId="1"/>
  </si>
  <si>
    <t>(24)深夜
 ６時間以上
 ６時間１５分未満</t>
    <rPh sb="11" eb="13">
      <t>イジョウ</t>
    </rPh>
    <rPh sb="20" eb="21">
      <t>フン</t>
    </rPh>
    <rPh sb="21" eb="23">
      <t>ミマン</t>
    </rPh>
    <phoneticPr fontId="1"/>
  </si>
  <si>
    <t>(二)早朝
 １５分以上
 ３０分未満</t>
    <rPh sb="1" eb="2">
      <t>２</t>
    </rPh>
    <rPh sb="3" eb="5">
      <t>ソウチョウ</t>
    </rPh>
    <rPh sb="9" eb="10">
      <t>ブン</t>
    </rPh>
    <rPh sb="10" eb="12">
      <t>イジョウ</t>
    </rPh>
    <rPh sb="16" eb="17">
      <t>ブン</t>
    </rPh>
    <rPh sb="17" eb="19">
      <t>ミマン</t>
    </rPh>
    <phoneticPr fontId="1"/>
  </si>
  <si>
    <t>(三)早朝
 ３０分以上
 ４５分未満</t>
    <rPh sb="1" eb="2">
      <t>３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</si>
  <si>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(四)早朝
 ４５分以上
 1時間未満</t>
    <rPh sb="1" eb="2">
      <t>４</t>
    </rPh>
    <rPh sb="3" eb="5">
      <t>ソウチョウ</t>
    </rPh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</si>
  <si>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(2)深夜
 ３０分以上
 ４５分未満</t>
    <rPh sb="9" eb="10">
      <t>フン</t>
    </rPh>
    <rPh sb="10" eb="12">
      <t>イジョウ</t>
    </rPh>
    <phoneticPr fontId="1"/>
  </si>
  <si>
    <t>(4)深夜
 １時間以上
 １時間１５分未満</t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</si>
  <si>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(2)日中増分
 １５分以上
 ３０分未満</t>
    <rPh sb="3" eb="4">
      <t>ヒ</t>
    </rPh>
    <rPh sb="4" eb="5">
      <t>チュウ</t>
    </rPh>
    <rPh sb="5" eb="7">
      <t>ゾウブン</t>
    </rPh>
    <rPh sb="11" eb="14">
      <t>フンイジョウ</t>
    </rPh>
    <rPh sb="18" eb="19">
      <t>フン</t>
    </rPh>
    <rPh sb="19" eb="21">
      <t>ミマン</t>
    </rPh>
    <phoneticPr fontId="1"/>
  </si>
  <si>
    <t>(3)日中増分
 ３０分以上
 ４５分未満</t>
    <rPh sb="11" eb="12">
      <t>フン</t>
    </rPh>
    <rPh sb="12" eb="14">
      <t>イジョウ</t>
    </rPh>
    <rPh sb="18" eb="19">
      <t>ブン</t>
    </rPh>
    <rPh sb="19" eb="21">
      <t>ミマン</t>
    </rPh>
    <phoneticPr fontId="1"/>
  </si>
  <si>
    <t>(4)日中増分
 ４５分以上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1"/>
  </si>
  <si>
    <t>(5)日中増分
 １時間以上
 １時間１５分未満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</si>
  <si>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(6)日中増分
 １時間１５分以上
 １時間３０分未満</t>
    <rPh sb="10" eb="12">
      <t>ジカン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1"/>
  </si>
  <si>
    <t>(7)日中増分
 １時間３０分以上
 １時間４５分未満</t>
    <rPh sb="10" eb="12">
      <t>ジカン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1"/>
  </si>
  <si>
    <t>(8)日中増分
 １時間４５分以上
 ２時間未満</t>
    <rPh sb="10" eb="12">
      <t>ジカン</t>
    </rPh>
    <rPh sb="15" eb="17">
      <t>イジョウ</t>
    </rPh>
    <rPh sb="20" eb="22">
      <t>ジカン</t>
    </rPh>
    <rPh sb="22" eb="24">
      <t>ミマン</t>
    </rPh>
    <phoneticPr fontId="1"/>
  </si>
  <si>
    <t>(9)日中増分
 ２時間以上
 ２時間１５分未満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</si>
  <si>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(10)日中増分
 ２時間１５分以上
 ２時間３０分未満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</si>
  <si>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(11)日中増分
 ２時間３０分以上
 ２時間４５分未満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</si>
  <si>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(14)日中増分
 ３時間１５分以上
 ３時間３０分未満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</si>
  <si>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(15)日中増分
 ３時間３０分以上
 ３時間４５分未満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</si>
  <si>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(17)日中増分
 ４時間以上
 ４時間１５分未満</t>
    <rPh sb="13" eb="15">
      <t>イジョウ</t>
    </rPh>
    <rPh sb="22" eb="23">
      <t>フン</t>
    </rPh>
    <rPh sb="23" eb="25">
      <t>ミマン</t>
    </rPh>
    <phoneticPr fontId="1"/>
  </si>
  <si>
    <t>(18)日中増分
 ４時間１５分以上
 ４時間３０分未満</t>
    <rPh sb="16" eb="18">
      <t>イジョウ</t>
    </rPh>
    <rPh sb="25" eb="26">
      <t>フン</t>
    </rPh>
    <rPh sb="26" eb="28">
      <t>ミマン</t>
    </rPh>
    <phoneticPr fontId="1"/>
  </si>
  <si>
    <t>(19)日中増分
 ４時間３０分以上
 ４時間４５分未満</t>
    <rPh sb="16" eb="18">
      <t>イジョウ</t>
    </rPh>
    <rPh sb="25" eb="26">
      <t>フン</t>
    </rPh>
    <rPh sb="26" eb="28">
      <t>ミマン</t>
    </rPh>
    <phoneticPr fontId="1"/>
  </si>
  <si>
    <t>(20)日中増分
 ４時間４５分以上
 ５時間未満</t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</si>
  <si>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(21)日中増分
 ５時間以上
 ５時間１５分未満</t>
    <rPh sb="13" eb="15">
      <t>イジョウ</t>
    </rPh>
    <rPh sb="22" eb="23">
      <t>フン</t>
    </rPh>
    <rPh sb="23" eb="25">
      <t>ミマン</t>
    </rPh>
    <phoneticPr fontId="1"/>
  </si>
  <si>
    <t>(22)日中増分
 ５時間１５分以上
 ５時間３０分未満</t>
    <rPh sb="16" eb="18">
      <t>イジョウ</t>
    </rPh>
    <rPh sb="25" eb="26">
      <t>フン</t>
    </rPh>
    <rPh sb="26" eb="28">
      <t>ミマン</t>
    </rPh>
    <phoneticPr fontId="1"/>
  </si>
  <si>
    <t>(23)日中増分
 ５時間３０分以上
 ５時間４５分未満</t>
    <rPh sb="16" eb="18">
      <t>イジョウ</t>
    </rPh>
    <rPh sb="25" eb="26">
      <t>フン</t>
    </rPh>
    <rPh sb="26" eb="28">
      <t>ミマン</t>
    </rPh>
    <phoneticPr fontId="1"/>
  </si>
  <si>
    <t>(24)日中増分
 ５時間４５分以上
 ６時間未満</t>
    <rPh sb="15" eb="16">
      <t>フン</t>
    </rPh>
    <rPh sb="16" eb="18">
      <t>イジョウ</t>
    </rPh>
    <rPh sb="23" eb="25">
      <t>ミマン</t>
    </rPh>
    <phoneticPr fontId="1"/>
  </si>
  <si>
    <t>(25)日中増分
 ６時間以上
 ６時間１５分未満</t>
    <rPh sb="13" eb="15">
      <t>イジョウ</t>
    </rPh>
    <rPh sb="22" eb="23">
      <t>フン</t>
    </rPh>
    <rPh sb="23" eb="25">
      <t>ミマン</t>
    </rPh>
    <phoneticPr fontId="1"/>
  </si>
  <si>
    <t>(26)日中増分
 ６時間１５分以上
 ６時間３０分未満</t>
    <rPh sb="16" eb="18">
      <t>イジョウ</t>
    </rPh>
    <rPh sb="25" eb="26">
      <t>フン</t>
    </rPh>
    <rPh sb="26" eb="28">
      <t>ミマン</t>
    </rPh>
    <phoneticPr fontId="1"/>
  </si>
  <si>
    <t>(27)日中増分
 ６時間３０分以上
 ６時間４５分未満</t>
    <rPh sb="16" eb="18">
      <t>イジョウ</t>
    </rPh>
    <rPh sb="25" eb="26">
      <t>フン</t>
    </rPh>
    <rPh sb="26" eb="28">
      <t>ミマン</t>
    </rPh>
    <phoneticPr fontId="1"/>
  </si>
  <si>
    <t>(28)日中増分
 ６時間４５分以上
 ７時間未満</t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</si>
  <si>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(29)日中増分
 ７時間以上
 ７時間１５分未満</t>
    <rPh sb="13" eb="15">
      <t>イジョウ</t>
    </rPh>
    <rPh sb="22" eb="23">
      <t>フン</t>
    </rPh>
    <rPh sb="23" eb="25">
      <t>ミマン</t>
    </rPh>
    <phoneticPr fontId="1"/>
  </si>
  <si>
    <t>(30)日中増分
 ７時間１５分以上
 ７時間３０分未満</t>
    <rPh sb="16" eb="18">
      <t>イジョウ</t>
    </rPh>
    <rPh sb="25" eb="26">
      <t>フン</t>
    </rPh>
    <rPh sb="26" eb="28">
      <t>ミマン</t>
    </rPh>
    <phoneticPr fontId="1"/>
  </si>
  <si>
    <t>(31)日中増分
 ７時間３０分以上
 ７時間４５分未満</t>
    <rPh sb="16" eb="18">
      <t>イジョウ</t>
    </rPh>
    <rPh sb="25" eb="26">
      <t>フン</t>
    </rPh>
    <rPh sb="26" eb="28">
      <t>ミマン</t>
    </rPh>
    <phoneticPr fontId="1"/>
  </si>
  <si>
    <t>(32)日中増分
 ７時間４５分以上
 ８時間未満</t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</si>
  <si>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(33)日中増分
 ８時間以上
 ８時間１５分未満</t>
    <rPh sb="13" eb="15">
      <t>イジョウ</t>
    </rPh>
    <rPh sb="22" eb="23">
      <t>フン</t>
    </rPh>
    <rPh sb="23" eb="25">
      <t>ミマン</t>
    </rPh>
    <phoneticPr fontId="1"/>
  </si>
  <si>
    <t>(34)日中増分
 ８時間１５分以上
 ８時間３０分未満</t>
    <rPh sb="16" eb="18">
      <t>イジョウ</t>
    </rPh>
    <rPh sb="25" eb="26">
      <t>フン</t>
    </rPh>
    <rPh sb="26" eb="28">
      <t>ミマン</t>
    </rPh>
    <phoneticPr fontId="1"/>
  </si>
  <si>
    <t>(35)日中増分
 ８時間３０分以上
 ８時間４５分未満</t>
    <rPh sb="16" eb="18">
      <t>イジョウ</t>
    </rPh>
    <rPh sb="25" eb="26">
      <t>フン</t>
    </rPh>
    <rPh sb="26" eb="28">
      <t>ミマン</t>
    </rPh>
    <phoneticPr fontId="1"/>
  </si>
  <si>
    <t>(36)日中増分
 ８時間４５分以上
 ９時間未満</t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</si>
  <si>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(37)日中増分
 ９時間以上
 ９時間１５分未満</t>
    <rPh sb="13" eb="15">
      <t>イジョウ</t>
    </rPh>
    <rPh sb="22" eb="23">
      <t>フン</t>
    </rPh>
    <rPh sb="23" eb="25">
      <t>ミマン</t>
    </rPh>
    <phoneticPr fontId="1"/>
  </si>
  <si>
    <t>(38)日中増分
 ９時間１５分以上
 ９時間３０分未満</t>
    <rPh sb="16" eb="18">
      <t>イジョウ</t>
    </rPh>
    <rPh sb="25" eb="26">
      <t>フン</t>
    </rPh>
    <rPh sb="26" eb="28">
      <t>ミマン</t>
    </rPh>
    <phoneticPr fontId="1"/>
  </si>
  <si>
    <t>(39)日中増分
 ９時間３０分以上
 ９時間４５分未満</t>
    <rPh sb="16" eb="18">
      <t>イジョウ</t>
    </rPh>
    <rPh sb="25" eb="26">
      <t>フン</t>
    </rPh>
    <rPh sb="26" eb="28">
      <t>ミマン</t>
    </rPh>
    <phoneticPr fontId="1"/>
  </si>
  <si>
    <t>(40)日中増分
 ９時間４５分以上
 １０時間未満</t>
    <rPh sb="15" eb="16">
      <t>フン</t>
    </rPh>
    <rPh sb="16" eb="18">
      <t>イジョウ</t>
    </rPh>
    <rPh sb="22" eb="24">
      <t>ジカン</t>
    </rPh>
    <rPh sb="24" eb="26">
      <t>ミマン</t>
    </rPh>
    <phoneticPr fontId="1"/>
  </si>
  <si>
    <t>(41)日中増分
 １０時間以上
 １０時間１５分未満</t>
    <rPh sb="14" eb="16">
      <t>イジョウ</t>
    </rPh>
    <rPh sb="24" eb="25">
      <t>フン</t>
    </rPh>
    <rPh sb="25" eb="27">
      <t>ミマン</t>
    </rPh>
    <phoneticPr fontId="1"/>
  </si>
  <si>
    <t>(1)早朝増分
 １５分未満</t>
    <rPh sb="5" eb="7">
      <t>ゾウブン</t>
    </rPh>
    <rPh sb="11" eb="12">
      <t>フン</t>
    </rPh>
    <rPh sb="12" eb="14">
      <t>ミマン</t>
    </rPh>
    <phoneticPr fontId="1"/>
  </si>
  <si>
    <t>(2)早朝増分
 １５分以上
 ３０分未満</t>
    <rPh sb="5" eb="7">
      <t>ゾウブン</t>
    </rPh>
    <rPh sb="11" eb="14">
      <t>フンイジョウ</t>
    </rPh>
    <rPh sb="18" eb="19">
      <t>フン</t>
    </rPh>
    <rPh sb="19" eb="21">
      <t>ミマン</t>
    </rPh>
    <phoneticPr fontId="1"/>
  </si>
  <si>
    <t>　</t>
    <phoneticPr fontId="1"/>
  </si>
  <si>
    <t>(3)早朝増分
 ３０分以上
 ４５分未満</t>
    <rPh sb="11" eb="12">
      <t>フン</t>
    </rPh>
    <rPh sb="12" eb="14">
      <t>イジョウ</t>
    </rPh>
    <rPh sb="18" eb="19">
      <t>ブン</t>
    </rPh>
    <rPh sb="19" eb="21">
      <t>ミマン</t>
    </rPh>
    <phoneticPr fontId="1"/>
  </si>
  <si>
    <t>(6)早朝増分
 １時間１５分以上
 １時間３０分未満</t>
    <rPh sb="10" eb="12">
      <t>ジカン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1"/>
  </si>
  <si>
    <t>(7)早朝増分
 １時間３０分以上
 １時間４５分未満</t>
    <rPh sb="10" eb="12">
      <t>ジカン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1"/>
  </si>
  <si>
    <t>(8)早朝増分
 １時間４５分以上
 ２時間未満</t>
    <rPh sb="10" eb="12">
      <t>ジカン</t>
    </rPh>
    <rPh sb="15" eb="17">
      <t>イジョウ</t>
    </rPh>
    <rPh sb="20" eb="22">
      <t>ジカン</t>
    </rPh>
    <rPh sb="22" eb="24">
      <t>ミマン</t>
    </rPh>
    <phoneticPr fontId="1"/>
  </si>
</sst>
</file>

<file path=xl/styles.xml><?xml version="1.0" encoding="utf-8"?>
<styleSheet xmlns="http://schemas.openxmlformats.org/spreadsheetml/2006/main">
  <numFmts count="3">
    <numFmt numFmtId="176" formatCode="0.0%"/>
    <numFmt numFmtId="177" formatCode="#,##0_ "/>
    <numFmt numFmtId="178" formatCode="0_);[Red]\(0\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>
      <alignment vertical="center"/>
    </xf>
    <xf numFmtId="0" fontId="8" fillId="0" borderId="0">
      <alignment vertical="center"/>
    </xf>
  </cellStyleXfs>
  <cellXfs count="340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/>
    </xf>
    <xf numFmtId="9" fontId="4" fillId="0" borderId="0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9" fontId="4" fillId="0" borderId="9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9" fontId="4" fillId="0" borderId="14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9" fontId="4" fillId="0" borderId="11" xfId="0" applyNumberFormat="1" applyFont="1" applyFill="1" applyBorder="1" applyAlignment="1">
      <alignment horizontal="right" vertical="center"/>
    </xf>
    <xf numFmtId="9" fontId="4" fillId="0" borderId="12" xfId="0" applyNumberFormat="1" applyFont="1" applyFill="1" applyBorder="1" applyAlignment="1">
      <alignment horizontal="right" vertical="center"/>
    </xf>
    <xf numFmtId="9" fontId="4" fillId="0" borderId="10" xfId="0" applyNumberFormat="1" applyFont="1" applyFill="1" applyBorder="1" applyAlignment="1">
      <alignment horizontal="right" vertical="center"/>
    </xf>
    <xf numFmtId="9" fontId="3" fillId="0" borderId="14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9" fontId="3" fillId="0" borderId="9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9" fontId="4" fillId="0" borderId="0" xfId="0" applyNumberFormat="1" applyFont="1" applyFill="1" applyBorder="1" applyAlignment="1">
      <alignment horizontal="center" vertical="center"/>
    </xf>
    <xf numFmtId="9" fontId="4" fillId="0" borderId="9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left" vertical="top"/>
    </xf>
    <xf numFmtId="3" fontId="3" fillId="0" borderId="7" xfId="0" applyNumberFormat="1" applyFont="1" applyFill="1" applyBorder="1" applyAlignment="1">
      <alignment horizontal="left" vertical="top"/>
    </xf>
    <xf numFmtId="3" fontId="3" fillId="0" borderId="10" xfId="0" applyNumberFormat="1" applyFont="1" applyFill="1" applyBorder="1" applyAlignment="1">
      <alignment horizontal="left" vertical="top"/>
    </xf>
    <xf numFmtId="3" fontId="3" fillId="0" borderId="11" xfId="0" applyNumberFormat="1" applyFont="1" applyFill="1" applyBorder="1" applyAlignment="1">
      <alignment horizontal="left" vertical="top"/>
    </xf>
    <xf numFmtId="3" fontId="3" fillId="0" borderId="11" xfId="0" applyNumberFormat="1" applyFont="1" applyFill="1" applyBorder="1" applyAlignment="1">
      <alignment vertical="top"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9" fontId="4" fillId="0" borderId="11" xfId="0" applyNumberFormat="1" applyFont="1" applyFill="1" applyBorder="1" applyAlignment="1">
      <alignment horizontal="center" vertical="center"/>
    </xf>
    <xf numFmtId="9" fontId="4" fillId="0" borderId="12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horizontal="left" vertical="top"/>
    </xf>
    <xf numFmtId="3" fontId="3" fillId="0" borderId="8" xfId="0" applyNumberFormat="1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left" vertical="center"/>
    </xf>
    <xf numFmtId="3" fontId="7" fillId="0" borderId="15" xfId="0" applyNumberFormat="1" applyFont="1" applyFill="1" applyBorder="1" applyAlignment="1">
      <alignment horizontal="left" vertical="center"/>
    </xf>
    <xf numFmtId="3" fontId="3" fillId="0" borderId="15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9" fontId="4" fillId="0" borderId="7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9" fontId="4" fillId="0" borderId="6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9" fillId="0" borderId="9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vertical="center"/>
    </xf>
    <xf numFmtId="0" fontId="9" fillId="0" borderId="6" xfId="0" applyFont="1" applyFill="1" applyBorder="1" applyAlignment="1"/>
    <xf numFmtId="0" fontId="9" fillId="0" borderId="9" xfId="0" applyFont="1" applyFill="1" applyBorder="1" applyAlignment="1"/>
    <xf numFmtId="0" fontId="9" fillId="0" borderId="14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0" fontId="9" fillId="0" borderId="9" xfId="0" applyFont="1" applyFill="1" applyBorder="1" applyAlignment="1">
      <alignment vertical="top"/>
    </xf>
    <xf numFmtId="0" fontId="9" fillId="0" borderId="14" xfId="0" applyFont="1" applyFill="1" applyBorder="1" applyAlignment="1">
      <alignment vertical="top"/>
    </xf>
    <xf numFmtId="0" fontId="9" fillId="0" borderId="10" xfId="0" applyFont="1" applyFill="1" applyBorder="1" applyAlignment="1">
      <alignment vertical="center"/>
    </xf>
    <xf numFmtId="0" fontId="9" fillId="0" borderId="6" xfId="0" applyFont="1" applyFill="1" applyBorder="1" applyAlignment="1">
      <alignment vertical="top"/>
    </xf>
    <xf numFmtId="0" fontId="0" fillId="0" borderId="7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right" vertical="center"/>
    </xf>
    <xf numFmtId="0" fontId="5" fillId="3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left" vertical="top"/>
    </xf>
    <xf numFmtId="3" fontId="7" fillId="0" borderId="7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 vertical="center"/>
    </xf>
    <xf numFmtId="0" fontId="8" fillId="0" borderId="0" xfId="2" applyFont="1" applyFill="1">
      <alignment vertical="center"/>
    </xf>
    <xf numFmtId="0" fontId="8" fillId="0" borderId="9" xfId="2" applyFont="1" applyFill="1" applyBorder="1">
      <alignment vertical="center"/>
    </xf>
    <xf numFmtId="0" fontId="8" fillId="0" borderId="14" xfId="2" applyFont="1" applyFill="1" applyBorder="1">
      <alignment vertical="center"/>
    </xf>
    <xf numFmtId="0" fontId="8" fillId="0" borderId="0" xfId="2" applyFont="1" applyFill="1" applyBorder="1">
      <alignment vertical="center"/>
    </xf>
    <xf numFmtId="0" fontId="8" fillId="0" borderId="10" xfId="2" applyFont="1" applyFill="1" applyBorder="1">
      <alignment vertical="center"/>
    </xf>
    <xf numFmtId="0" fontId="8" fillId="0" borderId="11" xfId="2" applyFont="1" applyFill="1" applyBorder="1">
      <alignment vertical="center"/>
    </xf>
    <xf numFmtId="0" fontId="8" fillId="0" borderId="12" xfId="2" applyFont="1" applyFill="1" applyBorder="1">
      <alignment vertical="center"/>
    </xf>
    <xf numFmtId="0" fontId="8" fillId="0" borderId="6" xfId="1" applyFont="1" applyFill="1" applyBorder="1">
      <alignment vertical="center"/>
    </xf>
    <xf numFmtId="0" fontId="8" fillId="0" borderId="9" xfId="1" applyFont="1" applyFill="1" applyBorder="1">
      <alignment vertical="center"/>
    </xf>
    <xf numFmtId="0" fontId="8" fillId="0" borderId="14" xfId="1" applyFont="1" applyFill="1" applyBorder="1">
      <alignment vertical="center"/>
    </xf>
    <xf numFmtId="0" fontId="8" fillId="0" borderId="0" xfId="1" applyFont="1" applyFill="1" applyBorder="1">
      <alignment vertical="center"/>
    </xf>
    <xf numFmtId="0" fontId="8" fillId="0" borderId="10" xfId="1" applyFont="1" applyFill="1" applyBorder="1">
      <alignment vertical="center"/>
    </xf>
    <xf numFmtId="0" fontId="8" fillId="0" borderId="11" xfId="1" applyFont="1" applyFill="1" applyBorder="1">
      <alignment vertical="center"/>
    </xf>
    <xf numFmtId="0" fontId="8" fillId="0" borderId="12" xfId="1" applyFont="1" applyFill="1" applyBorder="1">
      <alignment vertical="center"/>
    </xf>
    <xf numFmtId="0" fontId="3" fillId="0" borderId="15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3" fontId="4" fillId="0" borderId="8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vertical="center"/>
    </xf>
    <xf numFmtId="3" fontId="5" fillId="3" borderId="3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3" fillId="4" borderId="0" xfId="0" applyFont="1" applyFill="1" applyAlignment="1">
      <alignment horizontal="right" vertical="center"/>
    </xf>
    <xf numFmtId="0" fontId="3" fillId="4" borderId="11" xfId="0" applyFont="1" applyFill="1" applyBorder="1" applyAlignment="1">
      <alignment horizontal="left" vertical="top"/>
    </xf>
    <xf numFmtId="0" fontId="9" fillId="4" borderId="11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9" fontId="4" fillId="0" borderId="11" xfId="0" applyNumberFormat="1" applyFont="1" applyFill="1" applyBorder="1" applyAlignment="1">
      <alignment horizontal="right" vertical="center"/>
    </xf>
    <xf numFmtId="9" fontId="4" fillId="0" borderId="0" xfId="0" applyNumberFormat="1" applyFont="1" applyFill="1" applyBorder="1" applyAlignment="1">
      <alignment horizontal="right" vertical="center"/>
    </xf>
    <xf numFmtId="9" fontId="4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/>
    </xf>
    <xf numFmtId="3" fontId="0" fillId="0" borderId="0" xfId="0" applyNumberFormat="1" applyFont="1" applyFill="1" applyAlignment="1">
      <alignment vertical="center"/>
    </xf>
    <xf numFmtId="0" fontId="0" fillId="5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3" borderId="0" xfId="0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vertical="top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/>
    </xf>
    <xf numFmtId="9" fontId="4" fillId="0" borderId="11" xfId="0" applyNumberFormat="1" applyFont="1" applyFill="1" applyBorder="1" applyAlignment="1">
      <alignment horizontal="right" vertical="center"/>
    </xf>
    <xf numFmtId="9" fontId="4" fillId="0" borderId="12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9" fontId="4" fillId="0" borderId="8" xfId="0" applyNumberFormat="1" applyFont="1" applyFill="1" applyBorder="1" applyAlignment="1">
      <alignment horizontal="right" vertical="center"/>
    </xf>
    <xf numFmtId="9" fontId="4" fillId="0" borderId="4" xfId="0" applyNumberFormat="1" applyFont="1" applyFill="1" applyBorder="1" applyAlignment="1">
      <alignment horizontal="right" vertical="center"/>
    </xf>
    <xf numFmtId="3" fontId="4" fillId="3" borderId="11" xfId="0" applyNumberFormat="1" applyFont="1" applyFill="1" applyBorder="1" applyAlignment="1">
      <alignment horizontal="right" vertical="center"/>
    </xf>
    <xf numFmtId="9" fontId="4" fillId="0" borderId="0" xfId="0" applyNumberFormat="1" applyFont="1" applyFill="1" applyBorder="1" applyAlignment="1">
      <alignment horizontal="right" vertical="center"/>
    </xf>
    <xf numFmtId="9" fontId="4" fillId="0" borderId="9" xfId="0" applyNumberFormat="1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9" fillId="0" borderId="7" xfId="0" applyFont="1" applyFill="1" applyBorder="1" applyAlignment="1"/>
    <xf numFmtId="0" fontId="9" fillId="0" borderId="14" xfId="0" applyFont="1" applyFill="1" applyBorder="1" applyAlignment="1"/>
    <xf numFmtId="0" fontId="9" fillId="0" borderId="0" xfId="0" applyFont="1" applyFill="1" applyAlignment="1"/>
    <xf numFmtId="9" fontId="3" fillId="0" borderId="14" xfId="0" applyNumberFormat="1" applyFont="1" applyFill="1" applyBorder="1" applyAlignment="1">
      <alignment vertical="center" wrapText="1"/>
    </xf>
    <xf numFmtId="9" fontId="3" fillId="0" borderId="0" xfId="0" applyNumberFormat="1" applyFont="1" applyFill="1" applyBorder="1" applyAlignment="1">
      <alignment vertical="center" wrapText="1"/>
    </xf>
    <xf numFmtId="9" fontId="3" fillId="0" borderId="9" xfId="0" applyNumberFormat="1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top"/>
    </xf>
    <xf numFmtId="0" fontId="9" fillId="0" borderId="14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176" fontId="3" fillId="0" borderId="1" xfId="0" applyNumberFormat="1" applyFont="1" applyFill="1" applyBorder="1" applyAlignment="1">
      <alignment vertical="top" wrapText="1"/>
    </xf>
    <xf numFmtId="3" fontId="4" fillId="5" borderId="0" xfId="0" applyNumberFormat="1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3" fontId="4" fillId="5" borderId="11" xfId="0" applyNumberFormat="1" applyFont="1" applyFill="1" applyBorder="1" applyAlignment="1">
      <alignment horizontal="center" vertical="center"/>
    </xf>
    <xf numFmtId="9" fontId="4" fillId="0" borderId="11" xfId="0" applyNumberFormat="1" applyFont="1" applyFill="1" applyBorder="1" applyAlignment="1">
      <alignment horizontal="center" vertical="center"/>
    </xf>
    <xf numFmtId="9" fontId="4" fillId="0" borderId="12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top"/>
    </xf>
    <xf numFmtId="0" fontId="9" fillId="0" borderId="9" xfId="0" applyFont="1" applyFill="1" applyBorder="1" applyAlignment="1">
      <alignment vertical="top"/>
    </xf>
    <xf numFmtId="3" fontId="4" fillId="3" borderId="11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3" fillId="0" borderId="7" xfId="0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vertical="top"/>
    </xf>
    <xf numFmtId="176" fontId="3" fillId="0" borderId="14" xfId="0" applyNumberFormat="1" applyFont="1" applyFill="1" applyBorder="1" applyAlignment="1">
      <alignment vertical="top"/>
    </xf>
    <xf numFmtId="176" fontId="3" fillId="0" borderId="0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left" vertical="top" textRotation="255"/>
    </xf>
    <xf numFmtId="0" fontId="3" fillId="0" borderId="13" xfId="0" applyFont="1" applyFill="1" applyBorder="1" applyAlignment="1">
      <alignment horizontal="left" vertical="top" textRotation="255"/>
    </xf>
    <xf numFmtId="0" fontId="3" fillId="0" borderId="5" xfId="0" applyFont="1" applyFill="1" applyBorder="1" applyAlignment="1">
      <alignment horizontal="left" vertical="top" textRotation="255"/>
    </xf>
    <xf numFmtId="9" fontId="4" fillId="0" borderId="0" xfId="0" applyNumberFormat="1" applyFont="1" applyFill="1" applyBorder="1" applyAlignment="1">
      <alignment horizontal="center" vertical="center"/>
    </xf>
    <xf numFmtId="9" fontId="4" fillId="0" borderId="9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vertical="top" wrapText="1"/>
    </xf>
    <xf numFmtId="176" fontId="3" fillId="0" borderId="6" xfId="0" applyNumberFormat="1" applyFont="1" applyFill="1" applyBorder="1" applyAlignment="1">
      <alignment vertical="top" wrapText="1"/>
    </xf>
    <xf numFmtId="176" fontId="3" fillId="0" borderId="14" xfId="0" applyNumberFormat="1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vertical="top" wrapText="1"/>
    </xf>
    <xf numFmtId="176" fontId="3" fillId="0" borderId="9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3" fillId="0" borderId="6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3" fontId="4" fillId="5" borderId="0" xfId="0" applyNumberFormat="1" applyFont="1" applyFill="1" applyBorder="1" applyAlignment="1">
      <alignment horizontal="right" vertical="center"/>
    </xf>
    <xf numFmtId="3" fontId="4" fillId="5" borderId="11" xfId="0" applyNumberFormat="1" applyFont="1" applyFill="1" applyBorder="1" applyAlignment="1">
      <alignment horizontal="right" vertical="center"/>
    </xf>
    <xf numFmtId="0" fontId="9" fillId="4" borderId="7" xfId="0" applyFont="1" applyFill="1" applyBorder="1" applyAlignment="1">
      <alignment vertical="top"/>
    </xf>
    <xf numFmtId="0" fontId="9" fillId="0" borderId="7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3" fontId="4" fillId="3" borderId="0" xfId="0" applyNumberFormat="1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left" vertical="top" wrapText="1"/>
    </xf>
    <xf numFmtId="3" fontId="4" fillId="3" borderId="11" xfId="0" applyNumberFormat="1" applyFont="1" applyFill="1" applyBorder="1" applyAlignment="1">
      <alignment horizontal="right" vertical="center" shrinkToFit="1"/>
    </xf>
    <xf numFmtId="176" fontId="3" fillId="0" borderId="1" xfId="0" applyNumberFormat="1" applyFont="1" applyFill="1" applyBorder="1" applyAlignment="1">
      <alignment horizontal="left" vertical="top" wrapText="1"/>
    </xf>
    <xf numFmtId="176" fontId="3" fillId="0" borderId="7" xfId="0" applyNumberFormat="1" applyFont="1" applyFill="1" applyBorder="1" applyAlignment="1">
      <alignment horizontal="left" vertical="top" wrapText="1"/>
    </xf>
    <xf numFmtId="176" fontId="3" fillId="0" borderId="14" xfId="0" applyNumberFormat="1" applyFont="1" applyFill="1" applyBorder="1" applyAlignment="1">
      <alignment horizontal="left" vertical="top" wrapText="1"/>
    </xf>
    <xf numFmtId="176" fontId="3" fillId="0" borderId="0" xfId="0" applyNumberFormat="1" applyFont="1" applyFill="1" applyBorder="1" applyAlignment="1">
      <alignment horizontal="left" vertical="top" wrapText="1"/>
    </xf>
    <xf numFmtId="9" fontId="4" fillId="0" borderId="7" xfId="0" applyNumberFormat="1" applyFont="1" applyFill="1" applyBorder="1" applyAlignment="1">
      <alignment horizontal="right" vertical="center"/>
    </xf>
    <xf numFmtId="9" fontId="4" fillId="0" borderId="6" xfId="0" applyNumberFormat="1" applyFont="1" applyFill="1" applyBorder="1" applyAlignment="1">
      <alignment horizontal="right" vertical="center"/>
    </xf>
    <xf numFmtId="177" fontId="4" fillId="5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top"/>
    </xf>
    <xf numFmtId="0" fontId="3" fillId="0" borderId="2" xfId="0" applyFont="1" applyFill="1" applyBorder="1" applyAlignment="1">
      <alignment horizontal="center" vertical="top" textRotation="255"/>
    </xf>
    <xf numFmtId="0" fontId="3" fillId="0" borderId="13" xfId="0" applyFont="1" applyFill="1" applyBorder="1" applyAlignment="1">
      <alignment horizontal="center" vertical="top" textRotation="255"/>
    </xf>
    <xf numFmtId="176" fontId="3" fillId="0" borderId="2" xfId="0" applyNumberFormat="1" applyFont="1" applyFill="1" applyBorder="1" applyAlignment="1">
      <alignment horizontal="center" vertical="top" textRotation="255"/>
    </xf>
    <xf numFmtId="176" fontId="3" fillId="0" borderId="13" xfId="0" applyNumberFormat="1" applyFont="1" applyFill="1" applyBorder="1" applyAlignment="1">
      <alignment horizontal="center" vertical="top" textRotation="255"/>
    </xf>
    <xf numFmtId="0" fontId="0" fillId="0" borderId="6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0" fillId="4" borderId="7" xfId="0" applyFont="1" applyFill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3" fontId="4" fillId="4" borderId="8" xfId="0" applyNumberFormat="1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3">
    <cellStyle name="標準" xfId="0" builtinId="0"/>
    <cellStyle name="標準 13" xfId="1"/>
    <cellStyle name="標準 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ougai_H25\share\201309140000\share\03&#20171;&#35703;&#32102;&#20184;&#20418;\802&#35531;&#27714;&#20107;&#21209;\&#22269;&#20445;&#36899;\&#12452;&#12531;&#12479;&#12540;&#12501;&#12455;&#12540;&#12473;\H27&#24230;\&#24179;&#25104;&#65298;&#65303;&#24180;&#65300;&#26376;&#26045;&#34892;&#12395;&#20418;&#12427;&#12452;&#12531;&#12479;&#12501;&#12455;&#12540;&#12473;&#20181;&#27096;&#26360;&#31561;\&#20171;&#35703;&#32102;&#20184;&#36027;&#31561;&#21336;&#20301;&#25968;&#12469;&#12540;&#12499;&#12473;&#12467;&#12540;&#12489;&#34920;\&#20998;&#21106;&#29256;\&#65303;-1&#65294;&#20171;&#35703;&#32102;&#20184;&#36027;&#31561;&#21336;&#20301;&#25968;&#12469;&#12540;&#12499;&#12473;&#12467;&#12540;&#12489;&#65288;&#65297;&#12398;&#12415;&#65289;&#1229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説明"/>
      <sheetName val="1居宅介護(身介、単一日中)"/>
      <sheetName val="1居宅介護(身介、単一早朝夜間)"/>
      <sheetName val="1居宅介護(身介、単一深夜)"/>
      <sheetName val="1居宅介護(身介、合成深夜)"/>
      <sheetName val="1居宅介護(身介、合成早朝)"/>
      <sheetName val="1居宅介護(身介、合成日中)"/>
      <sheetName val="1居宅介護(身介、合成夜間１)"/>
      <sheetName val="1居宅介護(身介、合成夜間２)"/>
      <sheetName val="1居宅介護(身介、2h未合成１)"/>
      <sheetName val="1居宅介護(身介、2h未合成２)"/>
      <sheetName val="1居宅介護(身介、2h未合成３)"/>
      <sheetName val="1居宅介護(身介、日中増分)"/>
      <sheetName val="1居宅介護(身介、早朝夜間増分)"/>
      <sheetName val="1居宅介護(身介、深夜増分)"/>
      <sheetName val="1居宅介護(身介重度、単一日中・早朝・夜間)"/>
      <sheetName val="1居宅介護(身介重度、単一深夜)"/>
      <sheetName val="1居宅介護(身介重度、合成１)"/>
      <sheetName val="1居宅介護(身介重度、日中早朝増分)"/>
      <sheetName val="1居宅介護(身介重度、夜間深夜増分)"/>
      <sheetName val="1居宅介護(通院身体、単一日中)"/>
      <sheetName val="1居宅介護(通院身体、単一早朝夜間)"/>
      <sheetName val="1居宅介護(通院身体、単一深夜)"/>
      <sheetName val="1居宅介護(通院身体、合成深夜)"/>
      <sheetName val="1居宅介護(通院身体、合成早朝)"/>
      <sheetName val="1居宅介護(通院身体、合成日中)"/>
      <sheetName val="1居宅介護(通院身体、合成夜間１)"/>
      <sheetName val="1居宅介護(通院身体、合成夜間２)"/>
      <sheetName val="1居宅介護(通院身体、2h未合成１)"/>
      <sheetName val="1居宅介護(通院身体、2h未合成２)"/>
      <sheetName val="1居宅介護(通院身体、2h未合成３)"/>
      <sheetName val="1居宅介護(通院身体、日中増分)"/>
      <sheetName val="1居宅介護(通院身体、早朝夜間増分)"/>
      <sheetName val="1居宅介護(通院身体、深夜増分)"/>
      <sheetName val="1居宅介護(通院重度、単一日中・早朝・夜間)"/>
      <sheetName val="1居宅介護(通院重度、単一深夜)"/>
      <sheetName val="1居宅介護(通院重度、合成１)"/>
      <sheetName val="1居宅介護(通院重度、日中早朝増分)"/>
      <sheetName val="1居宅介護(通院重度、夜間深夜増分)"/>
      <sheetName val="1居宅介護(家援、単一日中)"/>
      <sheetName val="1居宅介護(家援、単一早朝夜間)"/>
      <sheetName val="1居宅介護(家援、単一深夜)"/>
      <sheetName val="1居宅介護(家援、合成１)"/>
      <sheetName val="1居宅介護(家援、合成２)"/>
      <sheetName val="1居宅介護(家援、2h未合成１)"/>
      <sheetName val="1居宅介護(家援、日中増分)"/>
      <sheetName val="1居宅介護(家援、早朝夜間増分)"/>
      <sheetName val="1居宅介護(家援、深夜増分)"/>
      <sheetName val="1居宅介護(家援重度、単一日中)"/>
      <sheetName val="1居宅介護(家援重度、単一早朝夜間)"/>
      <sheetName val="1居宅介護(家援重度、単一深夜)"/>
      <sheetName val="1居宅介護(家援重度、合成１)"/>
      <sheetName val="1居宅介護(家援重度、合成２)"/>
      <sheetName val="1居宅介護(家援重度、2h未合成１)"/>
      <sheetName val="1居宅介護(家援重度、日中増分)"/>
      <sheetName val="1居宅介護(家援重度、早朝夜間増分)"/>
      <sheetName val="1居宅介護(家援重度、深夜増分)"/>
      <sheetName val="1居宅介護(通院家援、単一日中)"/>
      <sheetName val="1居宅介護(通院家援、単一早朝夜間)"/>
      <sheetName val="1居宅介護(通院家援、単一深夜)"/>
      <sheetName val="1居宅介護(通院家援、合成１)"/>
      <sheetName val="1居宅介護(通院家援、合成２)"/>
      <sheetName val="1居宅介護(通院家援、2h未合成１)"/>
      <sheetName val="1居宅介護(通院家援、日中増分)"/>
      <sheetName val="1居宅介護(通院家援、早朝夜間増分)"/>
      <sheetName val="1居宅介護(通院家援、深夜増分)"/>
      <sheetName val="1居宅介護(通院家援重度、単一日中)"/>
      <sheetName val="1居宅介護(通院家援重度、単一早朝夜間深夜)"/>
      <sheetName val="1居宅介護(通院家援重度、合成)"/>
      <sheetName val="1居宅介護(通院家援重度、2h未合成１)"/>
      <sheetName val="1居宅介護(通院家援重度、日中増分)"/>
      <sheetName val="1居宅介護(通院家援重度、早朝夜間深夜増分)"/>
      <sheetName val="1居宅介護(通院等乗降介助加算)"/>
      <sheetName val="1居宅介護(通院等乗降介助重度加算)"/>
      <sheetName val="1居宅介護(単独加算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9">
          <cell r="L9">
            <v>34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U99"/>
  <sheetViews>
    <sheetView tabSelected="1" view="pageBreakPreview" zoomScale="85" zoomScaleNormal="100" zoomScaleSheetLayoutView="85" workbookViewId="0">
      <selection activeCell="AT37" sqref="AT37"/>
    </sheetView>
  </sheetViews>
  <sheetFormatPr defaultRowHeight="17.100000000000001" customHeight="1"/>
  <cols>
    <col min="1" max="1" width="4.625" style="149" customWidth="1"/>
    <col min="2" max="2" width="7.625" style="149" customWidth="1"/>
    <col min="3" max="3" width="35.625" style="10" customWidth="1"/>
    <col min="4" max="10" width="2.375" style="149" customWidth="1"/>
    <col min="11" max="12" width="2.375" style="10" customWidth="1"/>
    <col min="13" max="13" width="3.375" style="10" customWidth="1"/>
    <col min="14" max="16" width="2.375" style="10" customWidth="1"/>
    <col min="17" max="20" width="2.375" style="149" customWidth="1"/>
    <col min="21" max="22" width="2.375" style="150" customWidth="1"/>
    <col min="23" max="23" width="2.375" style="149" customWidth="1"/>
    <col min="24" max="25" width="2.375" style="150" customWidth="1"/>
    <col min="26" max="44" width="2.375" style="149" customWidth="1"/>
    <col min="45" max="46" width="8.625" style="149" customWidth="1"/>
    <col min="47" max="47" width="2.75" style="149" customWidth="1"/>
    <col min="48" max="16384" width="9" style="149"/>
  </cols>
  <sheetData>
    <row r="1" spans="1:47" ht="17.100000000000001" customHeight="1">
      <c r="A1" s="1"/>
    </row>
    <row r="2" spans="1:47" ht="17.100000000000001" customHeight="1">
      <c r="A2" s="1"/>
    </row>
    <row r="3" spans="1:47" ht="17.100000000000001" customHeight="1">
      <c r="A3" s="103" t="s">
        <v>134</v>
      </c>
    </row>
    <row r="4" spans="1:47" ht="17.100000000000001" customHeight="1">
      <c r="A4" s="1"/>
    </row>
    <row r="5" spans="1:47" ht="17.100000000000001" customHeight="1">
      <c r="A5" s="1"/>
      <c r="B5" s="1" t="s">
        <v>1214</v>
      </c>
    </row>
    <row r="6" spans="1:47" s="155" customFormat="1" ht="17.100000000000001" customHeight="1">
      <c r="A6" s="2" t="s">
        <v>122</v>
      </c>
      <c r="B6" s="151"/>
      <c r="C6" s="11" t="s">
        <v>114</v>
      </c>
      <c r="D6" s="152"/>
      <c r="E6" s="148"/>
      <c r="F6" s="148"/>
      <c r="G6" s="148"/>
      <c r="H6" s="148"/>
      <c r="I6" s="148"/>
      <c r="J6" s="148"/>
      <c r="K6" s="16"/>
      <c r="L6" s="16"/>
      <c r="M6" s="16"/>
      <c r="N6" s="16"/>
      <c r="O6" s="16"/>
      <c r="P6" s="16"/>
      <c r="Q6" s="148"/>
      <c r="R6" s="148"/>
      <c r="S6" s="148"/>
      <c r="T6" s="12"/>
      <c r="U6" s="153"/>
      <c r="V6" s="153"/>
      <c r="W6" s="148"/>
      <c r="X6" s="154" t="s">
        <v>123</v>
      </c>
      <c r="Y6" s="153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3" t="s">
        <v>115</v>
      </c>
      <c r="AT6" s="3" t="s">
        <v>116</v>
      </c>
      <c r="AU6" s="121"/>
    </row>
    <row r="7" spans="1:47" s="155" customFormat="1" ht="17.100000000000001" customHeight="1">
      <c r="A7" s="4" t="s">
        <v>117</v>
      </c>
      <c r="B7" s="5" t="s">
        <v>118</v>
      </c>
      <c r="C7" s="21"/>
      <c r="D7" s="124"/>
      <c r="E7" s="122"/>
      <c r="F7" s="122"/>
      <c r="G7" s="122"/>
      <c r="H7" s="122"/>
      <c r="I7" s="122"/>
      <c r="J7" s="122"/>
      <c r="K7" s="20"/>
      <c r="L7" s="20"/>
      <c r="M7" s="20"/>
      <c r="N7" s="20"/>
      <c r="O7" s="20"/>
      <c r="P7" s="20"/>
      <c r="Q7" s="122"/>
      <c r="R7" s="122"/>
      <c r="S7" s="122"/>
      <c r="T7" s="122"/>
      <c r="U7" s="156"/>
      <c r="V7" s="156"/>
      <c r="W7" s="122"/>
      <c r="X7" s="156"/>
      <c r="Y7" s="156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6" t="s">
        <v>119</v>
      </c>
      <c r="AT7" s="6" t="s">
        <v>120</v>
      </c>
      <c r="AU7" s="121"/>
    </row>
    <row r="8" spans="1:47" s="155" customFormat="1" ht="17.100000000000001" customHeight="1">
      <c r="A8" s="7">
        <v>16</v>
      </c>
      <c r="B8" s="8">
        <v>3111</v>
      </c>
      <c r="C8" s="9" t="s">
        <v>135</v>
      </c>
      <c r="D8" s="242" t="s">
        <v>846</v>
      </c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15"/>
      <c r="P8" s="16"/>
      <c r="Q8" s="16"/>
      <c r="R8" s="16"/>
      <c r="S8" s="16"/>
      <c r="T8" s="28"/>
      <c r="U8" s="28"/>
      <c r="V8" s="148"/>
      <c r="W8" s="16"/>
      <c r="X8" s="44"/>
      <c r="Y8" s="45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26"/>
      <c r="AQ8" s="39"/>
      <c r="AR8" s="40"/>
      <c r="AS8" s="195">
        <f>ROUND(L10,0)</f>
        <v>249</v>
      </c>
      <c r="AT8" s="49" t="s">
        <v>1790</v>
      </c>
    </row>
    <row r="9" spans="1:47" s="155" customFormat="1" ht="17.100000000000001" customHeight="1">
      <c r="A9" s="7">
        <v>16</v>
      </c>
      <c r="B9" s="8">
        <v>3112</v>
      </c>
      <c r="C9" s="9" t="s">
        <v>136</v>
      </c>
      <c r="D9" s="244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133"/>
      <c r="P9" s="19"/>
      <c r="Q9" s="20"/>
      <c r="R9" s="20"/>
      <c r="S9" s="20"/>
      <c r="T9" s="31"/>
      <c r="U9" s="31"/>
      <c r="V9" s="122"/>
      <c r="W9" s="122"/>
      <c r="X9" s="122"/>
      <c r="Y9" s="129"/>
      <c r="Z9" s="43" t="s">
        <v>1853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2" t="s">
        <v>1792</v>
      </c>
      <c r="AQ9" s="230">
        <v>1</v>
      </c>
      <c r="AR9" s="231"/>
      <c r="AS9" s="195">
        <f>ROUND(L10*AQ9,0)</f>
        <v>249</v>
      </c>
      <c r="AT9" s="29"/>
    </row>
    <row r="10" spans="1:47" s="155" customFormat="1" ht="17.100000000000001" customHeight="1">
      <c r="A10" s="7">
        <v>16</v>
      </c>
      <c r="B10" s="8">
        <v>3113</v>
      </c>
      <c r="C10" s="9" t="s">
        <v>266</v>
      </c>
      <c r="D10" s="55"/>
      <c r="E10" s="56"/>
      <c r="F10" s="56"/>
      <c r="G10" s="134"/>
      <c r="H10" s="135"/>
      <c r="I10" s="135"/>
      <c r="J10" s="135"/>
      <c r="K10" s="135"/>
      <c r="L10" s="241">
        <v>249</v>
      </c>
      <c r="M10" s="241"/>
      <c r="N10" s="14" t="s">
        <v>121</v>
      </c>
      <c r="O10" s="18"/>
      <c r="P10" s="91" t="s">
        <v>265</v>
      </c>
      <c r="Q10" s="92"/>
      <c r="R10" s="92"/>
      <c r="S10" s="92"/>
      <c r="T10" s="92"/>
      <c r="U10" s="92"/>
      <c r="V10" s="33"/>
      <c r="W10" s="24" t="s">
        <v>1792</v>
      </c>
      <c r="X10" s="239">
        <v>0.7</v>
      </c>
      <c r="Y10" s="240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26"/>
      <c r="AQ10" s="39"/>
      <c r="AR10" s="40"/>
      <c r="AS10" s="195">
        <f>ROUND(L10*X11,0)</f>
        <v>174</v>
      </c>
      <c r="AT10" s="29"/>
    </row>
    <row r="11" spans="1:47" s="155" customFormat="1" ht="14.25" hidden="1" customHeight="1">
      <c r="A11" s="7">
        <v>16</v>
      </c>
      <c r="B11" s="8">
        <v>3114</v>
      </c>
      <c r="C11" s="9" t="s">
        <v>267</v>
      </c>
      <c r="D11" s="57"/>
      <c r="E11" s="58"/>
      <c r="F11" s="58"/>
      <c r="G11" s="136"/>
      <c r="H11" s="136"/>
      <c r="I11" s="136"/>
      <c r="J11" s="137"/>
      <c r="K11" s="137"/>
      <c r="L11" s="20"/>
      <c r="M11" s="20"/>
      <c r="N11" s="20"/>
      <c r="O11" s="21"/>
      <c r="P11" s="93"/>
      <c r="Q11" s="94"/>
      <c r="R11" s="94"/>
      <c r="S11" s="94"/>
      <c r="T11" s="94"/>
      <c r="U11" s="94"/>
      <c r="V11" s="50"/>
      <c r="W11" s="22" t="s">
        <v>1792</v>
      </c>
      <c r="X11" s="230">
        <v>0.7</v>
      </c>
      <c r="Y11" s="231"/>
      <c r="Z11" s="43" t="s">
        <v>1853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2" t="s">
        <v>1792</v>
      </c>
      <c r="AQ11" s="230">
        <v>1</v>
      </c>
      <c r="AR11" s="231"/>
      <c r="AS11" s="196">
        <f>ROUND(ROUND(L10*X11,0)*AQ11,0)</f>
        <v>174</v>
      </c>
      <c r="AT11" s="29"/>
    </row>
    <row r="12" spans="1:47" s="155" customFormat="1" ht="17.100000000000001" customHeight="1">
      <c r="A12" s="7">
        <v>16</v>
      </c>
      <c r="B12" s="8">
        <v>3115</v>
      </c>
      <c r="C12" s="9" t="s">
        <v>137</v>
      </c>
      <c r="D12" s="242" t="s">
        <v>874</v>
      </c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15"/>
      <c r="P12" s="16"/>
      <c r="Q12" s="16"/>
      <c r="R12" s="16"/>
      <c r="S12" s="16"/>
      <c r="T12" s="28"/>
      <c r="U12" s="28"/>
      <c r="V12" s="148"/>
      <c r="W12" s="16"/>
      <c r="X12" s="44"/>
      <c r="Y12" s="45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26"/>
      <c r="AQ12" s="39"/>
      <c r="AR12" s="40"/>
      <c r="AS12" s="195">
        <f>ROUND(L14,0)</f>
        <v>393</v>
      </c>
      <c r="AT12" s="29"/>
    </row>
    <row r="13" spans="1:47" s="155" customFormat="1" ht="17.100000000000001" customHeight="1">
      <c r="A13" s="7">
        <v>16</v>
      </c>
      <c r="B13" s="8">
        <v>3116</v>
      </c>
      <c r="C13" s="9" t="s">
        <v>138</v>
      </c>
      <c r="D13" s="244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133"/>
      <c r="P13" s="19"/>
      <c r="Q13" s="20"/>
      <c r="R13" s="20"/>
      <c r="S13" s="20"/>
      <c r="T13" s="31"/>
      <c r="U13" s="31"/>
      <c r="V13" s="122"/>
      <c r="W13" s="122"/>
      <c r="X13" s="122"/>
      <c r="Y13" s="129"/>
      <c r="Z13" s="43" t="s">
        <v>1853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2" t="s">
        <v>1792</v>
      </c>
      <c r="AQ13" s="230">
        <v>1</v>
      </c>
      <c r="AR13" s="231"/>
      <c r="AS13" s="195">
        <f>ROUND(L14*AQ13,0)</f>
        <v>393</v>
      </c>
      <c r="AT13" s="29"/>
    </row>
    <row r="14" spans="1:47" s="155" customFormat="1" ht="17.100000000000001" customHeight="1">
      <c r="A14" s="7">
        <v>16</v>
      </c>
      <c r="B14" s="8">
        <v>3117</v>
      </c>
      <c r="C14" s="9" t="s">
        <v>268</v>
      </c>
      <c r="D14" s="55"/>
      <c r="E14" s="56"/>
      <c r="F14" s="56"/>
      <c r="G14" s="134"/>
      <c r="H14" s="135"/>
      <c r="I14" s="135"/>
      <c r="J14" s="135"/>
      <c r="K14" s="135"/>
      <c r="L14" s="241">
        <v>393</v>
      </c>
      <c r="M14" s="241"/>
      <c r="N14" s="14" t="s">
        <v>121</v>
      </c>
      <c r="O14" s="18"/>
      <c r="P14" s="91" t="s">
        <v>265</v>
      </c>
      <c r="Q14" s="92"/>
      <c r="R14" s="92"/>
      <c r="S14" s="92"/>
      <c r="T14" s="92"/>
      <c r="U14" s="92"/>
      <c r="V14" s="33"/>
      <c r="W14" s="24" t="s">
        <v>1792</v>
      </c>
      <c r="X14" s="239">
        <v>0.7</v>
      </c>
      <c r="Y14" s="240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26"/>
      <c r="AQ14" s="39"/>
      <c r="AR14" s="40"/>
      <c r="AS14" s="195">
        <f>ROUND(L14*X15,0)</f>
        <v>275</v>
      </c>
      <c r="AT14" s="29"/>
    </row>
    <row r="15" spans="1:47" s="155" customFormat="1" ht="17.100000000000001" hidden="1" customHeight="1">
      <c r="A15" s="7">
        <v>16</v>
      </c>
      <c r="B15" s="8">
        <v>3118</v>
      </c>
      <c r="C15" s="9" t="s">
        <v>269</v>
      </c>
      <c r="D15" s="57"/>
      <c r="E15" s="58"/>
      <c r="F15" s="58"/>
      <c r="G15" s="136"/>
      <c r="H15" s="136"/>
      <c r="I15" s="136"/>
      <c r="J15" s="137"/>
      <c r="K15" s="137"/>
      <c r="L15" s="20"/>
      <c r="M15" s="20"/>
      <c r="N15" s="20"/>
      <c r="O15" s="21"/>
      <c r="P15" s="93"/>
      <c r="Q15" s="94"/>
      <c r="R15" s="94"/>
      <c r="S15" s="94"/>
      <c r="T15" s="94"/>
      <c r="U15" s="94"/>
      <c r="V15" s="50"/>
      <c r="W15" s="22" t="s">
        <v>1792</v>
      </c>
      <c r="X15" s="230">
        <v>0.7</v>
      </c>
      <c r="Y15" s="231"/>
      <c r="Z15" s="43" t="s">
        <v>1853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2" t="s">
        <v>1792</v>
      </c>
      <c r="AQ15" s="230">
        <v>1</v>
      </c>
      <c r="AR15" s="231"/>
      <c r="AS15" s="196">
        <f>ROUND(ROUND(L14*X15,0)*AQ15,0)</f>
        <v>275</v>
      </c>
      <c r="AT15" s="29"/>
    </row>
    <row r="16" spans="1:47" s="155" customFormat="1" ht="17.100000000000001" customHeight="1">
      <c r="A16" s="7">
        <v>16</v>
      </c>
      <c r="B16" s="8">
        <v>3119</v>
      </c>
      <c r="C16" s="9" t="s">
        <v>139</v>
      </c>
      <c r="D16" s="242" t="s">
        <v>1187</v>
      </c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15"/>
      <c r="P16" s="16"/>
      <c r="Q16" s="16"/>
      <c r="R16" s="16"/>
      <c r="S16" s="16"/>
      <c r="T16" s="28"/>
      <c r="U16" s="28"/>
      <c r="V16" s="148"/>
      <c r="W16" s="16"/>
      <c r="X16" s="44"/>
      <c r="Y16" s="45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26"/>
      <c r="AQ16" s="39"/>
      <c r="AR16" s="40"/>
      <c r="AS16" s="195">
        <f>ROUND(L18,0)</f>
        <v>571</v>
      </c>
      <c r="AT16" s="29"/>
    </row>
    <row r="17" spans="1:46" s="155" customFormat="1" ht="17.100000000000001" customHeight="1">
      <c r="A17" s="7">
        <v>16</v>
      </c>
      <c r="B17" s="8">
        <v>3120</v>
      </c>
      <c r="C17" s="9" t="s">
        <v>140</v>
      </c>
      <c r="D17" s="244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133"/>
      <c r="P17" s="19"/>
      <c r="Q17" s="20"/>
      <c r="R17" s="20"/>
      <c r="S17" s="20"/>
      <c r="T17" s="31"/>
      <c r="U17" s="31"/>
      <c r="V17" s="122"/>
      <c r="W17" s="122"/>
      <c r="X17" s="122"/>
      <c r="Y17" s="129"/>
      <c r="Z17" s="43" t="s">
        <v>1853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2" t="s">
        <v>1792</v>
      </c>
      <c r="AQ17" s="230">
        <v>1</v>
      </c>
      <c r="AR17" s="231"/>
      <c r="AS17" s="195">
        <f>ROUND(L18*AQ17,0)</f>
        <v>571</v>
      </c>
      <c r="AT17" s="29"/>
    </row>
    <row r="18" spans="1:46" s="155" customFormat="1" ht="17.100000000000001" customHeight="1">
      <c r="A18" s="7">
        <v>16</v>
      </c>
      <c r="B18" s="8">
        <v>3121</v>
      </c>
      <c r="C18" s="9" t="s">
        <v>270</v>
      </c>
      <c r="D18" s="55"/>
      <c r="E18" s="56"/>
      <c r="F18" s="56"/>
      <c r="G18" s="134"/>
      <c r="H18" s="135"/>
      <c r="I18" s="135"/>
      <c r="J18" s="135"/>
      <c r="K18" s="135"/>
      <c r="L18" s="241">
        <v>571</v>
      </c>
      <c r="M18" s="241"/>
      <c r="N18" s="14" t="s">
        <v>121</v>
      </c>
      <c r="O18" s="18"/>
      <c r="P18" s="91" t="s">
        <v>265</v>
      </c>
      <c r="Q18" s="92"/>
      <c r="R18" s="92"/>
      <c r="S18" s="92"/>
      <c r="T18" s="92"/>
      <c r="U18" s="92"/>
      <c r="V18" s="33"/>
      <c r="W18" s="24" t="s">
        <v>1792</v>
      </c>
      <c r="X18" s="239">
        <v>0.7</v>
      </c>
      <c r="Y18" s="240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26"/>
      <c r="AQ18" s="39"/>
      <c r="AR18" s="40"/>
      <c r="AS18" s="195">
        <f>ROUND(L18*X19,0)</f>
        <v>400</v>
      </c>
      <c r="AT18" s="29"/>
    </row>
    <row r="19" spans="1:46" s="155" customFormat="1" ht="17.100000000000001" hidden="1" customHeight="1">
      <c r="A19" s="7">
        <v>16</v>
      </c>
      <c r="B19" s="8">
        <v>3122</v>
      </c>
      <c r="C19" s="9" t="s">
        <v>271</v>
      </c>
      <c r="D19" s="57"/>
      <c r="E19" s="58"/>
      <c r="F19" s="58"/>
      <c r="G19" s="136"/>
      <c r="H19" s="136"/>
      <c r="I19" s="136"/>
      <c r="J19" s="137"/>
      <c r="K19" s="137"/>
      <c r="L19" s="20"/>
      <c r="M19" s="20"/>
      <c r="N19" s="20"/>
      <c r="O19" s="21"/>
      <c r="P19" s="93"/>
      <c r="Q19" s="94"/>
      <c r="R19" s="94"/>
      <c r="S19" s="94"/>
      <c r="T19" s="94"/>
      <c r="U19" s="94"/>
      <c r="V19" s="50"/>
      <c r="W19" s="22" t="s">
        <v>1792</v>
      </c>
      <c r="X19" s="230">
        <v>0.7</v>
      </c>
      <c r="Y19" s="231"/>
      <c r="Z19" s="43" t="s">
        <v>1853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2" t="s">
        <v>1792</v>
      </c>
      <c r="AQ19" s="230">
        <v>1</v>
      </c>
      <c r="AR19" s="231"/>
      <c r="AS19" s="196">
        <f>ROUND(ROUND(L18*X19,0)*AQ19,0)</f>
        <v>400</v>
      </c>
      <c r="AT19" s="29"/>
    </row>
    <row r="20" spans="1:46" s="155" customFormat="1" ht="17.100000000000001" customHeight="1">
      <c r="A20" s="7">
        <v>16</v>
      </c>
      <c r="B20" s="8">
        <v>3123</v>
      </c>
      <c r="C20" s="9" t="s">
        <v>141</v>
      </c>
      <c r="D20" s="232" t="s">
        <v>1188</v>
      </c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15"/>
      <c r="P20" s="16"/>
      <c r="Q20" s="16"/>
      <c r="R20" s="16"/>
      <c r="S20" s="16"/>
      <c r="T20" s="28"/>
      <c r="U20" s="28"/>
      <c r="V20" s="148"/>
      <c r="W20" s="16"/>
      <c r="X20" s="44"/>
      <c r="Y20" s="45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26"/>
      <c r="AQ20" s="39"/>
      <c r="AR20" s="40"/>
      <c r="AS20" s="195">
        <f>ROUND(L22,0)</f>
        <v>652</v>
      </c>
      <c r="AT20" s="29"/>
    </row>
    <row r="21" spans="1:46" s="155" customFormat="1" ht="17.100000000000001" customHeight="1">
      <c r="A21" s="7">
        <v>16</v>
      </c>
      <c r="B21" s="8">
        <v>3124</v>
      </c>
      <c r="C21" s="9" t="s">
        <v>142</v>
      </c>
      <c r="D21" s="234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133"/>
      <c r="P21" s="19"/>
      <c r="Q21" s="20"/>
      <c r="R21" s="20"/>
      <c r="S21" s="20"/>
      <c r="T21" s="31"/>
      <c r="U21" s="31"/>
      <c r="V21" s="122"/>
      <c r="W21" s="122"/>
      <c r="X21" s="122"/>
      <c r="Y21" s="129"/>
      <c r="Z21" s="43" t="s">
        <v>1853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2" t="s">
        <v>1792</v>
      </c>
      <c r="AQ21" s="230">
        <v>1</v>
      </c>
      <c r="AR21" s="231"/>
      <c r="AS21" s="195">
        <f>ROUND(L22*AQ21,0)</f>
        <v>652</v>
      </c>
      <c r="AT21" s="29"/>
    </row>
    <row r="22" spans="1:46" s="155" customFormat="1" ht="17.100000000000001" customHeight="1">
      <c r="A22" s="7">
        <v>16</v>
      </c>
      <c r="B22" s="8">
        <v>3125</v>
      </c>
      <c r="C22" s="9" t="s">
        <v>272</v>
      </c>
      <c r="D22" s="55"/>
      <c r="E22" s="56"/>
      <c r="F22" s="56"/>
      <c r="G22" s="134"/>
      <c r="H22" s="135"/>
      <c r="I22" s="135"/>
      <c r="J22" s="135"/>
      <c r="K22" s="135"/>
      <c r="L22" s="241">
        <v>652</v>
      </c>
      <c r="M22" s="241"/>
      <c r="N22" s="14" t="s">
        <v>121</v>
      </c>
      <c r="O22" s="18"/>
      <c r="P22" s="91" t="s">
        <v>265</v>
      </c>
      <c r="Q22" s="92"/>
      <c r="R22" s="92"/>
      <c r="S22" s="92"/>
      <c r="T22" s="92"/>
      <c r="U22" s="92"/>
      <c r="V22" s="33"/>
      <c r="W22" s="24" t="s">
        <v>1792</v>
      </c>
      <c r="X22" s="239">
        <v>0.7</v>
      </c>
      <c r="Y22" s="240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26"/>
      <c r="AQ22" s="39"/>
      <c r="AR22" s="40"/>
      <c r="AS22" s="195">
        <f>ROUND(L22*X23,0)</f>
        <v>456</v>
      </c>
      <c r="AT22" s="29"/>
    </row>
    <row r="23" spans="1:46" s="155" customFormat="1" ht="17.100000000000001" hidden="1" customHeight="1">
      <c r="A23" s="7">
        <v>16</v>
      </c>
      <c r="B23" s="8">
        <v>3126</v>
      </c>
      <c r="C23" s="9" t="s">
        <v>273</v>
      </c>
      <c r="D23" s="57"/>
      <c r="E23" s="58"/>
      <c r="F23" s="58"/>
      <c r="G23" s="136"/>
      <c r="H23" s="136"/>
      <c r="I23" s="136"/>
      <c r="J23" s="137"/>
      <c r="K23" s="137"/>
      <c r="L23" s="20"/>
      <c r="M23" s="20"/>
      <c r="N23" s="20"/>
      <c r="O23" s="21"/>
      <c r="P23" s="93"/>
      <c r="Q23" s="94"/>
      <c r="R23" s="94"/>
      <c r="S23" s="94"/>
      <c r="T23" s="94"/>
      <c r="U23" s="94"/>
      <c r="V23" s="50"/>
      <c r="W23" s="22" t="s">
        <v>1792</v>
      </c>
      <c r="X23" s="230">
        <v>0.7</v>
      </c>
      <c r="Y23" s="231"/>
      <c r="Z23" s="43" t="s">
        <v>1853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2" t="s">
        <v>1792</v>
      </c>
      <c r="AQ23" s="230">
        <v>1</v>
      </c>
      <c r="AR23" s="231"/>
      <c r="AS23" s="196">
        <f>ROUND(ROUND(L22*X23,0)*AQ23,0)</f>
        <v>456</v>
      </c>
      <c r="AT23" s="29"/>
    </row>
    <row r="24" spans="1:46" s="155" customFormat="1" ht="17.100000000000001" customHeight="1">
      <c r="A24" s="7">
        <v>16</v>
      </c>
      <c r="B24" s="8">
        <v>3127</v>
      </c>
      <c r="C24" s="9" t="s">
        <v>143</v>
      </c>
      <c r="D24" s="232" t="s">
        <v>1189</v>
      </c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15"/>
      <c r="P24" s="16"/>
      <c r="Q24" s="16"/>
      <c r="R24" s="16"/>
      <c r="S24" s="16"/>
      <c r="T24" s="28"/>
      <c r="U24" s="28"/>
      <c r="V24" s="148"/>
      <c r="W24" s="16"/>
      <c r="X24" s="44"/>
      <c r="Y24" s="45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26"/>
      <c r="AQ24" s="39"/>
      <c r="AR24" s="40"/>
      <c r="AS24" s="195">
        <f>ROUND(L26,0)</f>
        <v>734</v>
      </c>
      <c r="AT24" s="29"/>
    </row>
    <row r="25" spans="1:46" s="155" customFormat="1" ht="17.100000000000001" customHeight="1">
      <c r="A25" s="7">
        <v>16</v>
      </c>
      <c r="B25" s="8">
        <v>3128</v>
      </c>
      <c r="C25" s="9" t="s">
        <v>144</v>
      </c>
      <c r="D25" s="234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133"/>
      <c r="P25" s="19"/>
      <c r="Q25" s="20"/>
      <c r="R25" s="20"/>
      <c r="S25" s="20"/>
      <c r="T25" s="31"/>
      <c r="U25" s="31"/>
      <c r="V25" s="122"/>
      <c r="W25" s="122"/>
      <c r="X25" s="122"/>
      <c r="Y25" s="129"/>
      <c r="Z25" s="43" t="s">
        <v>1853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2" t="s">
        <v>1792</v>
      </c>
      <c r="AQ25" s="230">
        <v>1</v>
      </c>
      <c r="AR25" s="231"/>
      <c r="AS25" s="195">
        <f>ROUND(L26*AQ25,0)</f>
        <v>734</v>
      </c>
      <c r="AT25" s="29"/>
    </row>
    <row r="26" spans="1:46" s="155" customFormat="1" ht="17.100000000000001" customHeight="1">
      <c r="A26" s="7">
        <v>16</v>
      </c>
      <c r="B26" s="8">
        <v>3129</v>
      </c>
      <c r="C26" s="9" t="s">
        <v>274</v>
      </c>
      <c r="D26" s="55"/>
      <c r="E26" s="56"/>
      <c r="F26" s="56"/>
      <c r="G26" s="134"/>
      <c r="H26" s="135"/>
      <c r="I26" s="135"/>
      <c r="J26" s="135"/>
      <c r="K26" s="135"/>
      <c r="L26" s="241">
        <v>734</v>
      </c>
      <c r="M26" s="241"/>
      <c r="N26" s="14" t="s">
        <v>121</v>
      </c>
      <c r="O26" s="18"/>
      <c r="P26" s="91" t="s">
        <v>265</v>
      </c>
      <c r="Q26" s="92"/>
      <c r="R26" s="92"/>
      <c r="S26" s="92"/>
      <c r="T26" s="92"/>
      <c r="U26" s="92"/>
      <c r="V26" s="33"/>
      <c r="W26" s="24" t="s">
        <v>1792</v>
      </c>
      <c r="X26" s="239">
        <v>0.7</v>
      </c>
      <c r="Y26" s="240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26"/>
      <c r="AQ26" s="39"/>
      <c r="AR26" s="40"/>
      <c r="AS26" s="195">
        <f>ROUND(L26*X27,0)</f>
        <v>514</v>
      </c>
      <c r="AT26" s="29"/>
    </row>
    <row r="27" spans="1:46" s="155" customFormat="1" ht="17.100000000000001" hidden="1" customHeight="1">
      <c r="A27" s="7">
        <v>16</v>
      </c>
      <c r="B27" s="8">
        <v>3130</v>
      </c>
      <c r="C27" s="9" t="s">
        <v>275</v>
      </c>
      <c r="D27" s="57"/>
      <c r="E27" s="58"/>
      <c r="F27" s="58"/>
      <c r="G27" s="136"/>
      <c r="H27" s="136"/>
      <c r="I27" s="136"/>
      <c r="J27" s="137"/>
      <c r="K27" s="137"/>
      <c r="L27" s="20"/>
      <c r="M27" s="20"/>
      <c r="N27" s="20"/>
      <c r="O27" s="21"/>
      <c r="P27" s="93"/>
      <c r="Q27" s="94"/>
      <c r="R27" s="94"/>
      <c r="S27" s="94"/>
      <c r="T27" s="94"/>
      <c r="U27" s="94"/>
      <c r="V27" s="50"/>
      <c r="W27" s="22" t="s">
        <v>1792</v>
      </c>
      <c r="X27" s="230">
        <v>0.7</v>
      </c>
      <c r="Y27" s="231"/>
      <c r="Z27" s="43" t="s">
        <v>1853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2" t="s">
        <v>1792</v>
      </c>
      <c r="AQ27" s="230">
        <v>1</v>
      </c>
      <c r="AR27" s="231"/>
      <c r="AS27" s="196">
        <f>ROUND(ROUND(L26*X27,0)*AQ27,0)</f>
        <v>514</v>
      </c>
      <c r="AT27" s="29"/>
    </row>
    <row r="28" spans="1:46" s="155" customFormat="1" ht="17.100000000000001" customHeight="1">
      <c r="A28" s="7">
        <v>16</v>
      </c>
      <c r="B28" s="8">
        <v>3131</v>
      </c>
      <c r="C28" s="9" t="s">
        <v>145</v>
      </c>
      <c r="D28" s="232" t="s">
        <v>1190</v>
      </c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15"/>
      <c r="P28" s="16"/>
      <c r="Q28" s="16"/>
      <c r="R28" s="16"/>
      <c r="S28" s="16"/>
      <c r="T28" s="28"/>
      <c r="U28" s="28"/>
      <c r="V28" s="148"/>
      <c r="W28" s="16"/>
      <c r="X28" s="44"/>
      <c r="Y28" s="45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26"/>
      <c r="AQ28" s="39"/>
      <c r="AR28" s="40"/>
      <c r="AS28" s="195">
        <f>ROUND(L30,0)</f>
        <v>815</v>
      </c>
      <c r="AT28" s="29"/>
    </row>
    <row r="29" spans="1:46" s="155" customFormat="1" ht="17.100000000000001" customHeight="1">
      <c r="A29" s="7">
        <v>16</v>
      </c>
      <c r="B29" s="8">
        <v>3132</v>
      </c>
      <c r="C29" s="9" t="s">
        <v>146</v>
      </c>
      <c r="D29" s="234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133"/>
      <c r="P29" s="19"/>
      <c r="Q29" s="20"/>
      <c r="R29" s="20"/>
      <c r="S29" s="20"/>
      <c r="T29" s="31"/>
      <c r="U29" s="31"/>
      <c r="V29" s="122"/>
      <c r="W29" s="122"/>
      <c r="X29" s="122"/>
      <c r="Y29" s="129"/>
      <c r="Z29" s="43" t="s">
        <v>1853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2" t="s">
        <v>1792</v>
      </c>
      <c r="AQ29" s="230">
        <v>1</v>
      </c>
      <c r="AR29" s="231"/>
      <c r="AS29" s="195">
        <f>ROUND(L30*AQ29,0)</f>
        <v>815</v>
      </c>
      <c r="AT29" s="29"/>
    </row>
    <row r="30" spans="1:46" s="155" customFormat="1" ht="17.100000000000001" customHeight="1">
      <c r="A30" s="7">
        <v>16</v>
      </c>
      <c r="B30" s="8">
        <v>3133</v>
      </c>
      <c r="C30" s="9" t="s">
        <v>276</v>
      </c>
      <c r="D30" s="55"/>
      <c r="E30" s="56"/>
      <c r="F30" s="56"/>
      <c r="G30" s="134"/>
      <c r="H30" s="135"/>
      <c r="I30" s="135"/>
      <c r="J30" s="135"/>
      <c r="K30" s="135"/>
      <c r="L30" s="241">
        <v>815</v>
      </c>
      <c r="M30" s="241"/>
      <c r="N30" s="14" t="s">
        <v>121</v>
      </c>
      <c r="O30" s="18"/>
      <c r="P30" s="91" t="s">
        <v>265</v>
      </c>
      <c r="Q30" s="92"/>
      <c r="R30" s="92"/>
      <c r="S30" s="92"/>
      <c r="T30" s="92"/>
      <c r="U30" s="92"/>
      <c r="V30" s="33"/>
      <c r="W30" s="24" t="s">
        <v>1792</v>
      </c>
      <c r="X30" s="239">
        <v>0.7</v>
      </c>
      <c r="Y30" s="240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26"/>
      <c r="AQ30" s="39"/>
      <c r="AR30" s="40"/>
      <c r="AS30" s="195">
        <f>ROUND(L30*X31,0)</f>
        <v>571</v>
      </c>
      <c r="AT30" s="29"/>
    </row>
    <row r="31" spans="1:46" s="155" customFormat="1" ht="17.100000000000001" hidden="1" customHeight="1">
      <c r="A31" s="7">
        <v>16</v>
      </c>
      <c r="B31" s="8">
        <v>3134</v>
      </c>
      <c r="C31" s="9" t="s">
        <v>277</v>
      </c>
      <c r="D31" s="57"/>
      <c r="E31" s="58"/>
      <c r="F31" s="58"/>
      <c r="G31" s="136"/>
      <c r="H31" s="136"/>
      <c r="I31" s="136"/>
      <c r="J31" s="137"/>
      <c r="K31" s="137"/>
      <c r="L31" s="20"/>
      <c r="M31" s="20"/>
      <c r="N31" s="20"/>
      <c r="O31" s="21"/>
      <c r="P31" s="93"/>
      <c r="Q31" s="94"/>
      <c r="R31" s="94"/>
      <c r="S31" s="94"/>
      <c r="T31" s="94"/>
      <c r="U31" s="94"/>
      <c r="V31" s="50"/>
      <c r="W31" s="22" t="s">
        <v>1792</v>
      </c>
      <c r="X31" s="230">
        <v>0.7</v>
      </c>
      <c r="Y31" s="231"/>
      <c r="Z31" s="43" t="s">
        <v>1853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2" t="s">
        <v>1792</v>
      </c>
      <c r="AQ31" s="230">
        <v>1</v>
      </c>
      <c r="AR31" s="231"/>
      <c r="AS31" s="196">
        <f>ROUND(ROUND(L30*X31,0)*AQ31,0)</f>
        <v>571</v>
      </c>
      <c r="AT31" s="29"/>
    </row>
    <row r="32" spans="1:46" s="155" customFormat="1" ht="17.100000000000001" customHeight="1">
      <c r="A32" s="7">
        <v>16</v>
      </c>
      <c r="B32" s="8">
        <v>3135</v>
      </c>
      <c r="C32" s="9" t="s">
        <v>147</v>
      </c>
      <c r="D32" s="232" t="s">
        <v>1191</v>
      </c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15"/>
      <c r="P32" s="16"/>
      <c r="Q32" s="16"/>
      <c r="R32" s="16"/>
      <c r="S32" s="16"/>
      <c r="T32" s="28"/>
      <c r="U32" s="28"/>
      <c r="V32" s="148"/>
      <c r="W32" s="16"/>
      <c r="X32" s="44"/>
      <c r="Y32" s="45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26"/>
      <c r="AQ32" s="39"/>
      <c r="AR32" s="40"/>
      <c r="AS32" s="195">
        <f>ROUND(L34,0)</f>
        <v>896</v>
      </c>
      <c r="AT32" s="29"/>
    </row>
    <row r="33" spans="1:46" s="155" customFormat="1" ht="17.100000000000001" customHeight="1">
      <c r="A33" s="7">
        <v>16</v>
      </c>
      <c r="B33" s="8">
        <v>3136</v>
      </c>
      <c r="C33" s="9" t="s">
        <v>148</v>
      </c>
      <c r="D33" s="234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133"/>
      <c r="P33" s="19"/>
      <c r="Q33" s="20"/>
      <c r="R33" s="20"/>
      <c r="S33" s="20"/>
      <c r="T33" s="31"/>
      <c r="U33" s="31"/>
      <c r="V33" s="122"/>
      <c r="W33" s="122"/>
      <c r="X33" s="122"/>
      <c r="Y33" s="129"/>
      <c r="Z33" s="43" t="s">
        <v>1853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2" t="s">
        <v>1792</v>
      </c>
      <c r="AQ33" s="230">
        <v>1</v>
      </c>
      <c r="AR33" s="231"/>
      <c r="AS33" s="195">
        <f>ROUND(L34*AQ33,0)</f>
        <v>896</v>
      </c>
      <c r="AT33" s="29"/>
    </row>
    <row r="34" spans="1:46" s="155" customFormat="1" ht="17.100000000000001" customHeight="1">
      <c r="A34" s="7">
        <v>16</v>
      </c>
      <c r="B34" s="8">
        <v>3137</v>
      </c>
      <c r="C34" s="9" t="s">
        <v>278</v>
      </c>
      <c r="D34" s="55"/>
      <c r="E34" s="56"/>
      <c r="F34" s="56"/>
      <c r="G34" s="134"/>
      <c r="H34" s="135"/>
      <c r="I34" s="135"/>
      <c r="J34" s="135"/>
      <c r="K34" s="135"/>
      <c r="L34" s="241">
        <v>896</v>
      </c>
      <c r="M34" s="241"/>
      <c r="N34" s="14" t="s">
        <v>121</v>
      </c>
      <c r="O34" s="18"/>
      <c r="P34" s="91" t="s">
        <v>265</v>
      </c>
      <c r="Q34" s="92"/>
      <c r="R34" s="92"/>
      <c r="S34" s="92"/>
      <c r="T34" s="92"/>
      <c r="U34" s="92"/>
      <c r="V34" s="33"/>
      <c r="W34" s="24" t="s">
        <v>1792</v>
      </c>
      <c r="X34" s="239">
        <v>0.7</v>
      </c>
      <c r="Y34" s="240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26"/>
      <c r="AQ34" s="39"/>
      <c r="AR34" s="40"/>
      <c r="AS34" s="195">
        <f>ROUND(L34*X35,0)</f>
        <v>627</v>
      </c>
      <c r="AT34" s="29"/>
    </row>
    <row r="35" spans="1:46" s="155" customFormat="1" ht="17.100000000000001" hidden="1" customHeight="1">
      <c r="A35" s="7">
        <v>16</v>
      </c>
      <c r="B35" s="8">
        <v>3138</v>
      </c>
      <c r="C35" s="9" t="s">
        <v>279</v>
      </c>
      <c r="D35" s="57"/>
      <c r="E35" s="58"/>
      <c r="F35" s="58"/>
      <c r="G35" s="136"/>
      <c r="H35" s="136"/>
      <c r="I35" s="136"/>
      <c r="J35" s="137"/>
      <c r="K35" s="137"/>
      <c r="L35" s="20"/>
      <c r="M35" s="20"/>
      <c r="N35" s="20"/>
      <c r="O35" s="21"/>
      <c r="P35" s="93"/>
      <c r="Q35" s="94"/>
      <c r="R35" s="94"/>
      <c r="S35" s="94"/>
      <c r="T35" s="94"/>
      <c r="U35" s="94"/>
      <c r="V35" s="50"/>
      <c r="W35" s="22" t="s">
        <v>1792</v>
      </c>
      <c r="X35" s="230">
        <v>0.7</v>
      </c>
      <c r="Y35" s="231"/>
      <c r="Z35" s="43" t="s">
        <v>1853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2" t="s">
        <v>1792</v>
      </c>
      <c r="AQ35" s="230">
        <v>1</v>
      </c>
      <c r="AR35" s="231"/>
      <c r="AS35" s="196">
        <f>ROUND(ROUND(L34*X35,0)*AQ35,0)</f>
        <v>627</v>
      </c>
      <c r="AT35" s="29"/>
    </row>
    <row r="36" spans="1:46" s="155" customFormat="1" ht="17.100000000000001" customHeight="1">
      <c r="A36" s="7">
        <v>16</v>
      </c>
      <c r="B36" s="8">
        <v>3139</v>
      </c>
      <c r="C36" s="9" t="s">
        <v>149</v>
      </c>
      <c r="D36" s="232" t="s">
        <v>1192</v>
      </c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15"/>
      <c r="P36" s="16"/>
      <c r="Q36" s="16"/>
      <c r="R36" s="16"/>
      <c r="S36" s="16"/>
      <c r="T36" s="28"/>
      <c r="U36" s="28"/>
      <c r="V36" s="148"/>
      <c r="W36" s="16"/>
      <c r="X36" s="44"/>
      <c r="Y36" s="45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26"/>
      <c r="AQ36" s="39"/>
      <c r="AR36" s="40"/>
      <c r="AS36" s="195">
        <f>ROUND(L38,0)</f>
        <v>977</v>
      </c>
      <c r="AT36" s="29"/>
    </row>
    <row r="37" spans="1:46" s="155" customFormat="1" ht="17.100000000000001" customHeight="1">
      <c r="A37" s="7">
        <v>16</v>
      </c>
      <c r="B37" s="8">
        <v>3140</v>
      </c>
      <c r="C37" s="9" t="s">
        <v>150</v>
      </c>
      <c r="D37" s="234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133"/>
      <c r="P37" s="19"/>
      <c r="Q37" s="20"/>
      <c r="R37" s="20"/>
      <c r="S37" s="20"/>
      <c r="T37" s="31"/>
      <c r="U37" s="31"/>
      <c r="V37" s="122"/>
      <c r="W37" s="122"/>
      <c r="X37" s="122"/>
      <c r="Y37" s="129"/>
      <c r="Z37" s="43" t="s">
        <v>1853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2" t="s">
        <v>1792</v>
      </c>
      <c r="AQ37" s="230">
        <v>1</v>
      </c>
      <c r="AR37" s="231"/>
      <c r="AS37" s="195">
        <f>ROUND(L38*AQ37,0)</f>
        <v>977</v>
      </c>
      <c r="AT37" s="29"/>
    </row>
    <row r="38" spans="1:46" s="155" customFormat="1" ht="17.100000000000001" customHeight="1">
      <c r="A38" s="7">
        <v>16</v>
      </c>
      <c r="B38" s="8">
        <v>3141</v>
      </c>
      <c r="C38" s="9" t="s">
        <v>280</v>
      </c>
      <c r="D38" s="55"/>
      <c r="E38" s="56"/>
      <c r="F38" s="56"/>
      <c r="G38" s="134"/>
      <c r="H38" s="135"/>
      <c r="I38" s="135"/>
      <c r="J38" s="135"/>
      <c r="K38" s="135"/>
      <c r="L38" s="241">
        <f>L34+(L$34-L$30)</f>
        <v>977</v>
      </c>
      <c r="M38" s="241"/>
      <c r="N38" s="14" t="s">
        <v>121</v>
      </c>
      <c r="O38" s="18"/>
      <c r="P38" s="91" t="s">
        <v>265</v>
      </c>
      <c r="Q38" s="92"/>
      <c r="R38" s="92"/>
      <c r="S38" s="92"/>
      <c r="T38" s="92"/>
      <c r="U38" s="92"/>
      <c r="V38" s="33"/>
      <c r="W38" s="24" t="s">
        <v>1792</v>
      </c>
      <c r="X38" s="239">
        <v>0.7</v>
      </c>
      <c r="Y38" s="240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26"/>
      <c r="AQ38" s="39"/>
      <c r="AR38" s="40"/>
      <c r="AS38" s="195">
        <f>ROUND(L38*X39,0)</f>
        <v>684</v>
      </c>
      <c r="AT38" s="29"/>
    </row>
    <row r="39" spans="1:46" s="155" customFormat="1" ht="17.100000000000001" hidden="1" customHeight="1">
      <c r="A39" s="7">
        <v>16</v>
      </c>
      <c r="B39" s="8">
        <v>3142</v>
      </c>
      <c r="C39" s="9" t="s">
        <v>281</v>
      </c>
      <c r="D39" s="57"/>
      <c r="E39" s="58"/>
      <c r="F39" s="58"/>
      <c r="G39" s="136"/>
      <c r="H39" s="136"/>
      <c r="I39" s="136"/>
      <c r="J39" s="137"/>
      <c r="K39" s="137"/>
      <c r="L39" s="20"/>
      <c r="M39" s="20"/>
      <c r="N39" s="20"/>
      <c r="O39" s="21"/>
      <c r="P39" s="93"/>
      <c r="Q39" s="94"/>
      <c r="R39" s="94"/>
      <c r="S39" s="94"/>
      <c r="T39" s="94"/>
      <c r="U39" s="94"/>
      <c r="V39" s="50"/>
      <c r="W39" s="22" t="s">
        <v>1792</v>
      </c>
      <c r="X39" s="230">
        <v>0.7</v>
      </c>
      <c r="Y39" s="231"/>
      <c r="Z39" s="43" t="s">
        <v>1853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2" t="s">
        <v>1792</v>
      </c>
      <c r="AQ39" s="230">
        <v>1</v>
      </c>
      <c r="AR39" s="231"/>
      <c r="AS39" s="196">
        <f>ROUND(ROUND(L38*X39,0)*AQ39,0)</f>
        <v>684</v>
      </c>
      <c r="AT39" s="29"/>
    </row>
    <row r="40" spans="1:46" s="155" customFormat="1" ht="17.100000000000001" customHeight="1">
      <c r="A40" s="7">
        <v>16</v>
      </c>
      <c r="B40" s="8">
        <v>3143</v>
      </c>
      <c r="C40" s="9" t="s">
        <v>151</v>
      </c>
      <c r="D40" s="232" t="s">
        <v>1193</v>
      </c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15"/>
      <c r="P40" s="16"/>
      <c r="Q40" s="16"/>
      <c r="R40" s="16"/>
      <c r="S40" s="16"/>
      <c r="T40" s="28"/>
      <c r="U40" s="28"/>
      <c r="V40" s="148"/>
      <c r="W40" s="16"/>
      <c r="X40" s="44"/>
      <c r="Y40" s="45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26"/>
      <c r="AQ40" s="39"/>
      <c r="AR40" s="40"/>
      <c r="AS40" s="195">
        <f>ROUND(L42,0)</f>
        <v>1058</v>
      </c>
      <c r="AT40" s="29"/>
    </row>
    <row r="41" spans="1:46" s="155" customFormat="1" ht="17.100000000000001" customHeight="1">
      <c r="A41" s="7">
        <v>16</v>
      </c>
      <c r="B41" s="8">
        <v>3144</v>
      </c>
      <c r="C41" s="9" t="s">
        <v>152</v>
      </c>
      <c r="D41" s="234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133"/>
      <c r="P41" s="19"/>
      <c r="Q41" s="20"/>
      <c r="R41" s="20"/>
      <c r="S41" s="20"/>
      <c r="T41" s="31"/>
      <c r="U41" s="31"/>
      <c r="V41" s="122"/>
      <c r="W41" s="122"/>
      <c r="X41" s="122"/>
      <c r="Y41" s="129"/>
      <c r="Z41" s="43" t="s">
        <v>1853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2" t="s">
        <v>1792</v>
      </c>
      <c r="AQ41" s="230">
        <v>1</v>
      </c>
      <c r="AR41" s="231"/>
      <c r="AS41" s="195">
        <f>ROUND(L42*AQ41,0)</f>
        <v>1058</v>
      </c>
      <c r="AT41" s="29"/>
    </row>
    <row r="42" spans="1:46" s="155" customFormat="1" ht="17.100000000000001" customHeight="1">
      <c r="A42" s="7">
        <v>16</v>
      </c>
      <c r="B42" s="8">
        <v>3145</v>
      </c>
      <c r="C42" s="9" t="s">
        <v>282</v>
      </c>
      <c r="D42" s="55"/>
      <c r="E42" s="56"/>
      <c r="F42" s="56"/>
      <c r="G42" s="134"/>
      <c r="H42" s="135"/>
      <c r="I42" s="135"/>
      <c r="J42" s="135"/>
      <c r="K42" s="135"/>
      <c r="L42" s="241">
        <f>L38+(L$38-L$34)</f>
        <v>1058</v>
      </c>
      <c r="M42" s="241"/>
      <c r="N42" s="14" t="s">
        <v>121</v>
      </c>
      <c r="O42" s="18"/>
      <c r="P42" s="91" t="s">
        <v>265</v>
      </c>
      <c r="Q42" s="92"/>
      <c r="R42" s="92"/>
      <c r="S42" s="92"/>
      <c r="T42" s="92"/>
      <c r="U42" s="92"/>
      <c r="V42" s="33"/>
      <c r="W42" s="24" t="s">
        <v>1792</v>
      </c>
      <c r="X42" s="239">
        <v>0.7</v>
      </c>
      <c r="Y42" s="240"/>
      <c r="Z42" s="43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2"/>
      <c r="AQ42" s="230"/>
      <c r="AR42" s="231"/>
      <c r="AS42" s="195">
        <f>ROUND(L42*X43,0)</f>
        <v>741</v>
      </c>
      <c r="AT42" s="29"/>
    </row>
    <row r="43" spans="1:46" s="155" customFormat="1" ht="17.100000000000001" hidden="1" customHeight="1">
      <c r="A43" s="7">
        <v>16</v>
      </c>
      <c r="B43" s="8">
        <v>3146</v>
      </c>
      <c r="C43" s="9" t="s">
        <v>283</v>
      </c>
      <c r="D43" s="57"/>
      <c r="E43" s="58"/>
      <c r="F43" s="58"/>
      <c r="G43" s="136"/>
      <c r="H43" s="136"/>
      <c r="I43" s="136"/>
      <c r="J43" s="137"/>
      <c r="K43" s="137"/>
      <c r="L43" s="20"/>
      <c r="M43" s="20"/>
      <c r="N43" s="20"/>
      <c r="O43" s="21"/>
      <c r="P43" s="93"/>
      <c r="Q43" s="94"/>
      <c r="R43" s="94"/>
      <c r="S43" s="94"/>
      <c r="T43" s="94"/>
      <c r="U43" s="94"/>
      <c r="V43" s="50"/>
      <c r="W43" s="22" t="s">
        <v>1792</v>
      </c>
      <c r="X43" s="230">
        <v>0.7</v>
      </c>
      <c r="Y43" s="231"/>
      <c r="Z43" s="43" t="s">
        <v>1853</v>
      </c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2" t="s">
        <v>1792</v>
      </c>
      <c r="AQ43" s="230">
        <v>1</v>
      </c>
      <c r="AR43" s="231"/>
      <c r="AS43" s="196">
        <f>ROUND(ROUND(L42*X43,0)*AQ43,0)</f>
        <v>741</v>
      </c>
      <c r="AT43" s="29"/>
    </row>
    <row r="44" spans="1:46" s="155" customFormat="1" ht="17.100000000000001" customHeight="1">
      <c r="A44" s="7">
        <v>16</v>
      </c>
      <c r="B44" s="8">
        <v>3147</v>
      </c>
      <c r="C44" s="9" t="s">
        <v>153</v>
      </c>
      <c r="D44" s="232" t="s">
        <v>1194</v>
      </c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15"/>
      <c r="P44" s="16"/>
      <c r="Q44" s="16"/>
      <c r="R44" s="16"/>
      <c r="S44" s="16"/>
      <c r="T44" s="28"/>
      <c r="U44" s="28"/>
      <c r="V44" s="148"/>
      <c r="W44" s="16"/>
      <c r="X44" s="44"/>
      <c r="Y44" s="45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26"/>
      <c r="AQ44" s="39"/>
      <c r="AR44" s="40"/>
      <c r="AS44" s="195">
        <f>ROUND(L46,0)</f>
        <v>1139</v>
      </c>
      <c r="AT44" s="29"/>
    </row>
    <row r="45" spans="1:46" s="155" customFormat="1" ht="17.100000000000001" customHeight="1">
      <c r="A45" s="7">
        <v>16</v>
      </c>
      <c r="B45" s="8">
        <v>3148</v>
      </c>
      <c r="C45" s="9" t="s">
        <v>154</v>
      </c>
      <c r="D45" s="234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133"/>
      <c r="P45" s="19"/>
      <c r="Q45" s="20"/>
      <c r="R45" s="20"/>
      <c r="S45" s="20"/>
      <c r="T45" s="31"/>
      <c r="U45" s="31"/>
      <c r="V45" s="122"/>
      <c r="W45" s="122"/>
      <c r="X45" s="122"/>
      <c r="Y45" s="129"/>
      <c r="Z45" s="43" t="s">
        <v>1853</v>
      </c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2" t="s">
        <v>1792</v>
      </c>
      <c r="AQ45" s="230">
        <v>1</v>
      </c>
      <c r="AR45" s="231"/>
      <c r="AS45" s="195">
        <f>ROUND(L46*AQ45,0)</f>
        <v>1139</v>
      </c>
      <c r="AT45" s="29"/>
    </row>
    <row r="46" spans="1:46" s="155" customFormat="1" ht="17.100000000000001" customHeight="1">
      <c r="A46" s="7">
        <v>16</v>
      </c>
      <c r="B46" s="8">
        <v>3149</v>
      </c>
      <c r="C46" s="9" t="s">
        <v>284</v>
      </c>
      <c r="D46" s="55"/>
      <c r="E46" s="56"/>
      <c r="F46" s="56"/>
      <c r="G46" s="134"/>
      <c r="H46" s="135"/>
      <c r="I46" s="135"/>
      <c r="J46" s="135"/>
      <c r="K46" s="135"/>
      <c r="L46" s="241">
        <f>L42+(L$38-L$34)</f>
        <v>1139</v>
      </c>
      <c r="M46" s="241"/>
      <c r="N46" s="14" t="s">
        <v>121</v>
      </c>
      <c r="O46" s="18"/>
      <c r="P46" s="91" t="s">
        <v>265</v>
      </c>
      <c r="Q46" s="92"/>
      <c r="R46" s="92"/>
      <c r="S46" s="92"/>
      <c r="T46" s="92"/>
      <c r="U46" s="92"/>
      <c r="V46" s="33"/>
      <c r="W46" s="24" t="s">
        <v>1792</v>
      </c>
      <c r="X46" s="239">
        <v>0.7</v>
      </c>
      <c r="Y46" s="240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26"/>
      <c r="AQ46" s="39"/>
      <c r="AR46" s="40"/>
      <c r="AS46" s="195">
        <f>ROUND(L46*X47,0)</f>
        <v>797</v>
      </c>
      <c r="AT46" s="29"/>
    </row>
    <row r="47" spans="1:46" s="155" customFormat="1" ht="17.100000000000001" hidden="1" customHeight="1">
      <c r="A47" s="7">
        <v>16</v>
      </c>
      <c r="B47" s="8">
        <v>3150</v>
      </c>
      <c r="C47" s="9" t="s">
        <v>285</v>
      </c>
      <c r="D47" s="57"/>
      <c r="E47" s="58"/>
      <c r="F47" s="58"/>
      <c r="G47" s="136"/>
      <c r="H47" s="136"/>
      <c r="I47" s="136"/>
      <c r="J47" s="137"/>
      <c r="K47" s="137"/>
      <c r="L47" s="20"/>
      <c r="M47" s="20"/>
      <c r="N47" s="20"/>
      <c r="O47" s="21"/>
      <c r="P47" s="93"/>
      <c r="Q47" s="94"/>
      <c r="R47" s="94"/>
      <c r="S47" s="94"/>
      <c r="T47" s="94"/>
      <c r="U47" s="94"/>
      <c r="V47" s="50"/>
      <c r="W47" s="22" t="s">
        <v>1792</v>
      </c>
      <c r="X47" s="230">
        <v>0.7</v>
      </c>
      <c r="Y47" s="231"/>
      <c r="Z47" s="43" t="s">
        <v>1853</v>
      </c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2" t="s">
        <v>1792</v>
      </c>
      <c r="AQ47" s="230">
        <v>1</v>
      </c>
      <c r="AR47" s="231"/>
      <c r="AS47" s="196">
        <f>ROUND(ROUND(L46*X47,0)*AQ47,0)</f>
        <v>797</v>
      </c>
      <c r="AT47" s="29"/>
    </row>
    <row r="48" spans="1:46" s="155" customFormat="1" ht="17.100000000000001" customHeight="1">
      <c r="A48" s="7">
        <v>16</v>
      </c>
      <c r="B48" s="8">
        <v>3151</v>
      </c>
      <c r="C48" s="9" t="s">
        <v>155</v>
      </c>
      <c r="D48" s="232" t="s">
        <v>1195</v>
      </c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15"/>
      <c r="P48" s="16"/>
      <c r="Q48" s="16"/>
      <c r="R48" s="16"/>
      <c r="S48" s="16"/>
      <c r="T48" s="28"/>
      <c r="U48" s="28"/>
      <c r="V48" s="148"/>
      <c r="W48" s="16"/>
      <c r="X48" s="44"/>
      <c r="Y48" s="45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26"/>
      <c r="AQ48" s="39"/>
      <c r="AR48" s="40"/>
      <c r="AS48" s="195">
        <f>ROUND(L50,0)</f>
        <v>1220</v>
      </c>
      <c r="AT48" s="29"/>
    </row>
    <row r="49" spans="1:46" s="155" customFormat="1" ht="17.100000000000001" customHeight="1">
      <c r="A49" s="7">
        <v>16</v>
      </c>
      <c r="B49" s="8">
        <v>3152</v>
      </c>
      <c r="C49" s="9" t="s">
        <v>156</v>
      </c>
      <c r="D49" s="234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133"/>
      <c r="P49" s="19"/>
      <c r="Q49" s="20"/>
      <c r="R49" s="20"/>
      <c r="S49" s="20"/>
      <c r="T49" s="31"/>
      <c r="U49" s="31"/>
      <c r="V49" s="122"/>
      <c r="W49" s="122"/>
      <c r="X49" s="122"/>
      <c r="Y49" s="129"/>
      <c r="Z49" s="43" t="s">
        <v>1853</v>
      </c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2" t="s">
        <v>1792</v>
      </c>
      <c r="AQ49" s="230">
        <v>1</v>
      </c>
      <c r="AR49" s="231"/>
      <c r="AS49" s="195">
        <f>ROUND(L50*AQ49,0)</f>
        <v>1220</v>
      </c>
      <c r="AT49" s="29"/>
    </row>
    <row r="50" spans="1:46" s="155" customFormat="1" ht="17.100000000000001" customHeight="1">
      <c r="A50" s="7">
        <v>16</v>
      </c>
      <c r="B50" s="8">
        <v>3153</v>
      </c>
      <c r="C50" s="9" t="s">
        <v>286</v>
      </c>
      <c r="D50" s="55"/>
      <c r="E50" s="56"/>
      <c r="F50" s="56"/>
      <c r="G50" s="134"/>
      <c r="H50" s="135"/>
      <c r="I50" s="135"/>
      <c r="J50" s="135"/>
      <c r="K50" s="135"/>
      <c r="L50" s="241">
        <f>L46+(L$38-L$34)</f>
        <v>1220</v>
      </c>
      <c r="M50" s="241"/>
      <c r="N50" s="14" t="s">
        <v>121</v>
      </c>
      <c r="O50" s="18"/>
      <c r="P50" s="91" t="s">
        <v>265</v>
      </c>
      <c r="Q50" s="92"/>
      <c r="R50" s="92"/>
      <c r="S50" s="92"/>
      <c r="T50" s="92"/>
      <c r="U50" s="92"/>
      <c r="V50" s="33"/>
      <c r="W50" s="24" t="s">
        <v>1792</v>
      </c>
      <c r="X50" s="239">
        <v>0.7</v>
      </c>
      <c r="Y50" s="240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26"/>
      <c r="AQ50" s="39"/>
      <c r="AR50" s="40"/>
      <c r="AS50" s="195">
        <f>ROUND(L50*X51,0)</f>
        <v>854</v>
      </c>
      <c r="AT50" s="29"/>
    </row>
    <row r="51" spans="1:46" s="155" customFormat="1" ht="17.100000000000001" hidden="1" customHeight="1">
      <c r="A51" s="7">
        <v>16</v>
      </c>
      <c r="B51" s="8">
        <v>3154</v>
      </c>
      <c r="C51" s="9" t="s">
        <v>287</v>
      </c>
      <c r="D51" s="57"/>
      <c r="E51" s="58"/>
      <c r="F51" s="58"/>
      <c r="G51" s="136"/>
      <c r="H51" s="136"/>
      <c r="I51" s="136"/>
      <c r="J51" s="137"/>
      <c r="K51" s="137"/>
      <c r="L51" s="20"/>
      <c r="M51" s="20"/>
      <c r="N51" s="20"/>
      <c r="O51" s="21"/>
      <c r="P51" s="93"/>
      <c r="Q51" s="94"/>
      <c r="R51" s="94"/>
      <c r="S51" s="94"/>
      <c r="T51" s="94"/>
      <c r="U51" s="94"/>
      <c r="V51" s="50"/>
      <c r="W51" s="22" t="s">
        <v>1792</v>
      </c>
      <c r="X51" s="230">
        <v>0.7</v>
      </c>
      <c r="Y51" s="231"/>
      <c r="Z51" s="43" t="s">
        <v>1853</v>
      </c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2" t="s">
        <v>1792</v>
      </c>
      <c r="AQ51" s="230">
        <v>1</v>
      </c>
      <c r="AR51" s="231"/>
      <c r="AS51" s="196">
        <f>ROUND(ROUND(L50*X51,0)*AQ51,0)</f>
        <v>854</v>
      </c>
      <c r="AT51" s="29"/>
    </row>
    <row r="52" spans="1:46" s="155" customFormat="1" ht="17.100000000000001" customHeight="1">
      <c r="A52" s="7">
        <v>16</v>
      </c>
      <c r="B52" s="8">
        <v>3155</v>
      </c>
      <c r="C52" s="9" t="s">
        <v>157</v>
      </c>
      <c r="D52" s="232" t="s">
        <v>1196</v>
      </c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15"/>
      <c r="P52" s="16"/>
      <c r="Q52" s="16"/>
      <c r="R52" s="16"/>
      <c r="S52" s="16"/>
      <c r="T52" s="28"/>
      <c r="U52" s="28"/>
      <c r="V52" s="148"/>
      <c r="W52" s="16"/>
      <c r="X52" s="44"/>
      <c r="Y52" s="45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26"/>
      <c r="AQ52" s="39"/>
      <c r="AR52" s="40"/>
      <c r="AS52" s="195">
        <f>ROUND(L54,0)</f>
        <v>1301</v>
      </c>
      <c r="AT52" s="29"/>
    </row>
    <row r="53" spans="1:46" s="155" customFormat="1" ht="17.100000000000001" customHeight="1">
      <c r="A53" s="7">
        <v>16</v>
      </c>
      <c r="B53" s="8">
        <v>3156</v>
      </c>
      <c r="C53" s="9" t="s">
        <v>158</v>
      </c>
      <c r="D53" s="234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133"/>
      <c r="P53" s="19"/>
      <c r="Q53" s="20"/>
      <c r="R53" s="20"/>
      <c r="S53" s="20"/>
      <c r="T53" s="31"/>
      <c r="U53" s="31"/>
      <c r="V53" s="122"/>
      <c r="W53" s="122"/>
      <c r="X53" s="122"/>
      <c r="Y53" s="129"/>
      <c r="Z53" s="43" t="s">
        <v>1853</v>
      </c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2" t="s">
        <v>1792</v>
      </c>
      <c r="AQ53" s="230">
        <v>1</v>
      </c>
      <c r="AR53" s="231"/>
      <c r="AS53" s="195">
        <f>ROUND(L54*AQ53,0)</f>
        <v>1301</v>
      </c>
      <c r="AT53" s="29"/>
    </row>
    <row r="54" spans="1:46" s="155" customFormat="1" ht="17.100000000000001" customHeight="1">
      <c r="A54" s="7">
        <v>16</v>
      </c>
      <c r="B54" s="8">
        <v>3157</v>
      </c>
      <c r="C54" s="9" t="s">
        <v>288</v>
      </c>
      <c r="D54" s="55"/>
      <c r="E54" s="56"/>
      <c r="F54" s="56"/>
      <c r="G54" s="134"/>
      <c r="H54" s="135"/>
      <c r="I54" s="135"/>
      <c r="J54" s="135"/>
      <c r="K54" s="135"/>
      <c r="L54" s="241">
        <f>L50+(L$38-L$34)</f>
        <v>1301</v>
      </c>
      <c r="M54" s="241"/>
      <c r="N54" s="14" t="s">
        <v>121</v>
      </c>
      <c r="O54" s="18"/>
      <c r="P54" s="91" t="s">
        <v>265</v>
      </c>
      <c r="Q54" s="92"/>
      <c r="R54" s="92"/>
      <c r="S54" s="92"/>
      <c r="T54" s="92"/>
      <c r="U54" s="92"/>
      <c r="V54" s="33"/>
      <c r="W54" s="24" t="s">
        <v>1792</v>
      </c>
      <c r="X54" s="239">
        <v>0.7</v>
      </c>
      <c r="Y54" s="240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26"/>
      <c r="AQ54" s="39"/>
      <c r="AR54" s="40"/>
      <c r="AS54" s="195">
        <f>ROUND(L54*X55,0)</f>
        <v>911</v>
      </c>
      <c r="AT54" s="29"/>
    </row>
    <row r="55" spans="1:46" s="155" customFormat="1" ht="17.100000000000001" hidden="1" customHeight="1">
      <c r="A55" s="7">
        <v>16</v>
      </c>
      <c r="B55" s="8">
        <v>3158</v>
      </c>
      <c r="C55" s="9" t="s">
        <v>289</v>
      </c>
      <c r="D55" s="57"/>
      <c r="E55" s="58"/>
      <c r="F55" s="58"/>
      <c r="G55" s="136"/>
      <c r="H55" s="136"/>
      <c r="I55" s="136"/>
      <c r="J55" s="137"/>
      <c r="K55" s="137"/>
      <c r="L55" s="20"/>
      <c r="M55" s="20"/>
      <c r="N55" s="20"/>
      <c r="O55" s="21"/>
      <c r="P55" s="93"/>
      <c r="Q55" s="94"/>
      <c r="R55" s="94"/>
      <c r="S55" s="94"/>
      <c r="T55" s="94"/>
      <c r="U55" s="94"/>
      <c r="V55" s="50"/>
      <c r="W55" s="22" t="s">
        <v>1792</v>
      </c>
      <c r="X55" s="230">
        <v>0.7</v>
      </c>
      <c r="Y55" s="231"/>
      <c r="Z55" s="43" t="s">
        <v>1853</v>
      </c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2" t="s">
        <v>1792</v>
      </c>
      <c r="AQ55" s="230">
        <v>1</v>
      </c>
      <c r="AR55" s="231"/>
      <c r="AS55" s="196">
        <f>ROUND(ROUND(L54*X55,0)*AQ55,0)</f>
        <v>911</v>
      </c>
      <c r="AT55" s="29"/>
    </row>
    <row r="56" spans="1:46" s="155" customFormat="1" ht="17.100000000000001" customHeight="1">
      <c r="A56" s="7">
        <v>16</v>
      </c>
      <c r="B56" s="8">
        <v>3159</v>
      </c>
      <c r="C56" s="9" t="s">
        <v>159</v>
      </c>
      <c r="D56" s="232" t="s">
        <v>1197</v>
      </c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15"/>
      <c r="P56" s="16"/>
      <c r="Q56" s="16"/>
      <c r="R56" s="16"/>
      <c r="S56" s="16"/>
      <c r="T56" s="28"/>
      <c r="U56" s="28"/>
      <c r="V56" s="148"/>
      <c r="W56" s="16"/>
      <c r="X56" s="44"/>
      <c r="Y56" s="45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26"/>
      <c r="AQ56" s="39"/>
      <c r="AR56" s="40"/>
      <c r="AS56" s="195">
        <f>ROUND(L58,0)</f>
        <v>1382</v>
      </c>
      <c r="AT56" s="29"/>
    </row>
    <row r="57" spans="1:46" s="155" customFormat="1" ht="17.100000000000001" customHeight="1">
      <c r="A57" s="7">
        <v>16</v>
      </c>
      <c r="B57" s="8">
        <v>3160</v>
      </c>
      <c r="C57" s="9" t="s">
        <v>160</v>
      </c>
      <c r="D57" s="234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133"/>
      <c r="P57" s="19"/>
      <c r="Q57" s="20"/>
      <c r="R57" s="20"/>
      <c r="S57" s="20"/>
      <c r="T57" s="31"/>
      <c r="U57" s="31"/>
      <c r="V57" s="122"/>
      <c r="W57" s="122"/>
      <c r="X57" s="122"/>
      <c r="Y57" s="129"/>
      <c r="Z57" s="43" t="s">
        <v>1853</v>
      </c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2" t="s">
        <v>1792</v>
      </c>
      <c r="AQ57" s="230">
        <v>1</v>
      </c>
      <c r="AR57" s="231"/>
      <c r="AS57" s="195">
        <f>ROUND(L58*AQ57,0)</f>
        <v>1382</v>
      </c>
      <c r="AT57" s="29"/>
    </row>
    <row r="58" spans="1:46" s="155" customFormat="1" ht="17.100000000000001" customHeight="1">
      <c r="A58" s="7">
        <v>16</v>
      </c>
      <c r="B58" s="8">
        <v>3161</v>
      </c>
      <c r="C58" s="9" t="s">
        <v>290</v>
      </c>
      <c r="D58" s="55"/>
      <c r="E58" s="56"/>
      <c r="F58" s="56"/>
      <c r="G58" s="134"/>
      <c r="H58" s="135"/>
      <c r="I58" s="135"/>
      <c r="J58" s="135"/>
      <c r="K58" s="135"/>
      <c r="L58" s="241">
        <f>L54+(L$38-L$34)</f>
        <v>1382</v>
      </c>
      <c r="M58" s="241"/>
      <c r="N58" s="14" t="s">
        <v>121</v>
      </c>
      <c r="O58" s="18"/>
      <c r="P58" s="91" t="s">
        <v>265</v>
      </c>
      <c r="Q58" s="92"/>
      <c r="R58" s="92"/>
      <c r="S58" s="92"/>
      <c r="T58" s="92"/>
      <c r="U58" s="92"/>
      <c r="V58" s="33"/>
      <c r="W58" s="24" t="s">
        <v>1792</v>
      </c>
      <c r="X58" s="239">
        <v>0.7</v>
      </c>
      <c r="Y58" s="240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26"/>
      <c r="AQ58" s="39"/>
      <c r="AR58" s="40"/>
      <c r="AS58" s="195">
        <f>ROUND(L58*X59,0)</f>
        <v>967</v>
      </c>
      <c r="AT58" s="29"/>
    </row>
    <row r="59" spans="1:46" s="155" customFormat="1" ht="17.100000000000001" hidden="1" customHeight="1">
      <c r="A59" s="7">
        <v>16</v>
      </c>
      <c r="B59" s="8">
        <v>3162</v>
      </c>
      <c r="C59" s="9" t="s">
        <v>291</v>
      </c>
      <c r="D59" s="57"/>
      <c r="E59" s="58"/>
      <c r="F59" s="58"/>
      <c r="G59" s="136"/>
      <c r="H59" s="136"/>
      <c r="I59" s="136"/>
      <c r="J59" s="137"/>
      <c r="K59" s="137"/>
      <c r="L59" s="20"/>
      <c r="M59" s="20"/>
      <c r="N59" s="20"/>
      <c r="O59" s="21"/>
      <c r="P59" s="93"/>
      <c r="Q59" s="94"/>
      <c r="R59" s="94"/>
      <c r="S59" s="94"/>
      <c r="T59" s="94"/>
      <c r="U59" s="94"/>
      <c r="V59" s="50"/>
      <c r="W59" s="22" t="s">
        <v>1792</v>
      </c>
      <c r="X59" s="230">
        <v>0.7</v>
      </c>
      <c r="Y59" s="231"/>
      <c r="Z59" s="43" t="s">
        <v>1853</v>
      </c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2" t="s">
        <v>1792</v>
      </c>
      <c r="AQ59" s="230">
        <v>1</v>
      </c>
      <c r="AR59" s="231"/>
      <c r="AS59" s="196">
        <f>ROUND(ROUND(L58*X59,0)*AQ59,0)</f>
        <v>967</v>
      </c>
      <c r="AT59" s="29"/>
    </row>
    <row r="60" spans="1:46" s="155" customFormat="1" ht="17.100000000000001" customHeight="1">
      <c r="A60" s="7">
        <v>16</v>
      </c>
      <c r="B60" s="8">
        <v>3163</v>
      </c>
      <c r="C60" s="9" t="s">
        <v>161</v>
      </c>
      <c r="D60" s="232" t="s">
        <v>1198</v>
      </c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15"/>
      <c r="P60" s="16"/>
      <c r="Q60" s="16"/>
      <c r="R60" s="16"/>
      <c r="S60" s="16"/>
      <c r="T60" s="28"/>
      <c r="U60" s="28"/>
      <c r="V60" s="148"/>
      <c r="W60" s="16"/>
      <c r="X60" s="44"/>
      <c r="Y60" s="45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26"/>
      <c r="AQ60" s="39"/>
      <c r="AR60" s="40"/>
      <c r="AS60" s="195">
        <f>ROUND(L62,0)</f>
        <v>1463</v>
      </c>
      <c r="AT60" s="29"/>
    </row>
    <row r="61" spans="1:46" s="155" customFormat="1" ht="17.100000000000001" customHeight="1">
      <c r="A61" s="7">
        <v>16</v>
      </c>
      <c r="B61" s="8">
        <v>3164</v>
      </c>
      <c r="C61" s="9" t="s">
        <v>162</v>
      </c>
      <c r="D61" s="234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133"/>
      <c r="P61" s="19"/>
      <c r="Q61" s="20"/>
      <c r="R61" s="20"/>
      <c r="S61" s="20"/>
      <c r="T61" s="31"/>
      <c r="U61" s="31"/>
      <c r="V61" s="122"/>
      <c r="W61" s="122"/>
      <c r="X61" s="122"/>
      <c r="Y61" s="129"/>
      <c r="Z61" s="43" t="s">
        <v>1853</v>
      </c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2" t="s">
        <v>1792</v>
      </c>
      <c r="AQ61" s="230">
        <v>1</v>
      </c>
      <c r="AR61" s="231"/>
      <c r="AS61" s="195">
        <f>ROUND(L62*AQ61,0)</f>
        <v>1463</v>
      </c>
      <c r="AT61" s="29"/>
    </row>
    <row r="62" spans="1:46" s="155" customFormat="1" ht="17.100000000000001" customHeight="1">
      <c r="A62" s="7">
        <v>16</v>
      </c>
      <c r="B62" s="8">
        <v>3165</v>
      </c>
      <c r="C62" s="9" t="s">
        <v>292</v>
      </c>
      <c r="D62" s="55"/>
      <c r="E62" s="56"/>
      <c r="F62" s="56"/>
      <c r="G62" s="134"/>
      <c r="H62" s="135"/>
      <c r="I62" s="135"/>
      <c r="J62" s="135"/>
      <c r="K62" s="135"/>
      <c r="L62" s="241">
        <f>L58+(L$38-L$34)</f>
        <v>1463</v>
      </c>
      <c r="M62" s="241"/>
      <c r="N62" s="14" t="s">
        <v>121</v>
      </c>
      <c r="O62" s="18"/>
      <c r="P62" s="91" t="s">
        <v>265</v>
      </c>
      <c r="Q62" s="92"/>
      <c r="R62" s="92"/>
      <c r="S62" s="92"/>
      <c r="T62" s="92"/>
      <c r="U62" s="92"/>
      <c r="V62" s="33"/>
      <c r="W62" s="24" t="s">
        <v>1792</v>
      </c>
      <c r="X62" s="239">
        <v>0.7</v>
      </c>
      <c r="Y62" s="240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26"/>
      <c r="AQ62" s="39"/>
      <c r="AR62" s="40"/>
      <c r="AS62" s="195">
        <f>ROUND(L62*X63,0)</f>
        <v>1024</v>
      </c>
      <c r="AT62" s="29"/>
    </row>
    <row r="63" spans="1:46" s="155" customFormat="1" ht="17.100000000000001" hidden="1" customHeight="1">
      <c r="A63" s="7">
        <v>16</v>
      </c>
      <c r="B63" s="8">
        <v>3166</v>
      </c>
      <c r="C63" s="9" t="s">
        <v>293</v>
      </c>
      <c r="D63" s="57"/>
      <c r="E63" s="58"/>
      <c r="F63" s="58"/>
      <c r="G63" s="136"/>
      <c r="H63" s="136"/>
      <c r="I63" s="136"/>
      <c r="J63" s="137"/>
      <c r="K63" s="137"/>
      <c r="L63" s="20"/>
      <c r="M63" s="20"/>
      <c r="N63" s="20"/>
      <c r="O63" s="21"/>
      <c r="P63" s="93"/>
      <c r="Q63" s="94"/>
      <c r="R63" s="94"/>
      <c r="S63" s="94"/>
      <c r="T63" s="94"/>
      <c r="U63" s="94"/>
      <c r="V63" s="50"/>
      <c r="W63" s="22" t="s">
        <v>1792</v>
      </c>
      <c r="X63" s="230">
        <v>0.7</v>
      </c>
      <c r="Y63" s="231"/>
      <c r="Z63" s="43" t="s">
        <v>1853</v>
      </c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2" t="s">
        <v>1792</v>
      </c>
      <c r="AQ63" s="230">
        <v>1</v>
      </c>
      <c r="AR63" s="231"/>
      <c r="AS63" s="196">
        <f>ROUND(ROUND(L62*X63,0)*AQ63,0)</f>
        <v>1024</v>
      </c>
      <c r="AT63" s="29"/>
    </row>
    <row r="64" spans="1:46" s="155" customFormat="1" ht="17.100000000000001" customHeight="1">
      <c r="A64" s="7">
        <v>16</v>
      </c>
      <c r="B64" s="8">
        <v>3167</v>
      </c>
      <c r="C64" s="9" t="s">
        <v>163</v>
      </c>
      <c r="D64" s="232" t="s">
        <v>1199</v>
      </c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15"/>
      <c r="P64" s="16"/>
      <c r="Q64" s="16"/>
      <c r="R64" s="16"/>
      <c r="S64" s="16"/>
      <c r="T64" s="28"/>
      <c r="U64" s="28"/>
      <c r="V64" s="148"/>
      <c r="W64" s="16"/>
      <c r="X64" s="44"/>
      <c r="Y64" s="45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26"/>
      <c r="AQ64" s="39"/>
      <c r="AR64" s="40"/>
      <c r="AS64" s="195">
        <f>ROUND(L66,0)</f>
        <v>1544</v>
      </c>
      <c r="AT64" s="29"/>
    </row>
    <row r="65" spans="1:46" s="155" customFormat="1" ht="17.100000000000001" customHeight="1">
      <c r="A65" s="7">
        <v>16</v>
      </c>
      <c r="B65" s="8">
        <v>3168</v>
      </c>
      <c r="C65" s="9" t="s">
        <v>164</v>
      </c>
      <c r="D65" s="234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133"/>
      <c r="P65" s="19"/>
      <c r="Q65" s="20"/>
      <c r="R65" s="20"/>
      <c r="S65" s="20"/>
      <c r="T65" s="31"/>
      <c r="U65" s="31"/>
      <c r="V65" s="122"/>
      <c r="W65" s="122"/>
      <c r="X65" s="122"/>
      <c r="Y65" s="129"/>
      <c r="Z65" s="43" t="s">
        <v>1853</v>
      </c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2" t="s">
        <v>1792</v>
      </c>
      <c r="AQ65" s="230">
        <v>1</v>
      </c>
      <c r="AR65" s="231"/>
      <c r="AS65" s="195">
        <f>ROUND(L66*AQ65,0)</f>
        <v>1544</v>
      </c>
      <c r="AT65" s="29"/>
    </row>
    <row r="66" spans="1:46" s="155" customFormat="1" ht="17.100000000000001" customHeight="1">
      <c r="A66" s="7">
        <v>16</v>
      </c>
      <c r="B66" s="8">
        <v>3169</v>
      </c>
      <c r="C66" s="9" t="s">
        <v>294</v>
      </c>
      <c r="D66" s="55"/>
      <c r="E66" s="56"/>
      <c r="F66" s="56"/>
      <c r="G66" s="134"/>
      <c r="H66" s="135"/>
      <c r="I66" s="135"/>
      <c r="J66" s="135"/>
      <c r="K66" s="135"/>
      <c r="L66" s="241">
        <f>L62+(L$38-L$34)</f>
        <v>1544</v>
      </c>
      <c r="M66" s="241"/>
      <c r="N66" s="14" t="s">
        <v>121</v>
      </c>
      <c r="O66" s="18"/>
      <c r="P66" s="91" t="s">
        <v>265</v>
      </c>
      <c r="Q66" s="92"/>
      <c r="R66" s="92"/>
      <c r="S66" s="92"/>
      <c r="T66" s="92"/>
      <c r="U66" s="92"/>
      <c r="V66" s="33"/>
      <c r="W66" s="24" t="s">
        <v>1792</v>
      </c>
      <c r="X66" s="239">
        <v>0.7</v>
      </c>
      <c r="Y66" s="240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26"/>
      <c r="AQ66" s="39"/>
      <c r="AR66" s="40"/>
      <c r="AS66" s="195">
        <f>ROUND(L66*X67,0)</f>
        <v>1081</v>
      </c>
      <c r="AT66" s="29"/>
    </row>
    <row r="67" spans="1:46" s="155" customFormat="1" ht="17.100000000000001" hidden="1" customHeight="1">
      <c r="A67" s="7">
        <v>16</v>
      </c>
      <c r="B67" s="8">
        <v>3170</v>
      </c>
      <c r="C67" s="9" t="s">
        <v>295</v>
      </c>
      <c r="D67" s="57"/>
      <c r="E67" s="58"/>
      <c r="F67" s="58"/>
      <c r="G67" s="136"/>
      <c r="H67" s="136"/>
      <c r="I67" s="136"/>
      <c r="J67" s="137"/>
      <c r="K67" s="137"/>
      <c r="L67" s="20"/>
      <c r="M67" s="20"/>
      <c r="N67" s="20"/>
      <c r="O67" s="21"/>
      <c r="P67" s="93"/>
      <c r="Q67" s="94"/>
      <c r="R67" s="94"/>
      <c r="S67" s="94"/>
      <c r="T67" s="94"/>
      <c r="U67" s="94"/>
      <c r="V67" s="50"/>
      <c r="W67" s="22" t="s">
        <v>1792</v>
      </c>
      <c r="X67" s="230">
        <v>0.7</v>
      </c>
      <c r="Y67" s="231"/>
      <c r="Z67" s="43" t="s">
        <v>1853</v>
      </c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2" t="s">
        <v>1792</v>
      </c>
      <c r="AQ67" s="230">
        <v>1</v>
      </c>
      <c r="AR67" s="231"/>
      <c r="AS67" s="196">
        <f>ROUND(ROUND(L66*X67,0)*AQ67,0)</f>
        <v>1081</v>
      </c>
      <c r="AT67" s="29"/>
    </row>
    <row r="68" spans="1:46" s="155" customFormat="1" ht="17.100000000000001" customHeight="1">
      <c r="A68" s="7">
        <v>16</v>
      </c>
      <c r="B68" s="8">
        <v>3171</v>
      </c>
      <c r="C68" s="9" t="s">
        <v>165</v>
      </c>
      <c r="D68" s="232" t="s">
        <v>1200</v>
      </c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15"/>
      <c r="P68" s="16"/>
      <c r="Q68" s="16"/>
      <c r="R68" s="16"/>
      <c r="S68" s="16"/>
      <c r="T68" s="28"/>
      <c r="U68" s="28"/>
      <c r="V68" s="148"/>
      <c r="W68" s="16"/>
      <c r="X68" s="44"/>
      <c r="Y68" s="45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26"/>
      <c r="AQ68" s="39"/>
      <c r="AR68" s="40"/>
      <c r="AS68" s="195">
        <f>ROUND(L70,0)</f>
        <v>1625</v>
      </c>
      <c r="AT68" s="29"/>
    </row>
    <row r="69" spans="1:46" s="155" customFormat="1" ht="17.100000000000001" customHeight="1">
      <c r="A69" s="7">
        <v>16</v>
      </c>
      <c r="B69" s="8">
        <v>3172</v>
      </c>
      <c r="C69" s="9" t="s">
        <v>166</v>
      </c>
      <c r="D69" s="234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133"/>
      <c r="P69" s="19"/>
      <c r="Q69" s="20"/>
      <c r="R69" s="20"/>
      <c r="S69" s="20"/>
      <c r="T69" s="31"/>
      <c r="U69" s="31"/>
      <c r="V69" s="122"/>
      <c r="W69" s="122"/>
      <c r="X69" s="122"/>
      <c r="Y69" s="129"/>
      <c r="Z69" s="43" t="s">
        <v>1853</v>
      </c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2" t="s">
        <v>1792</v>
      </c>
      <c r="AQ69" s="230">
        <v>1</v>
      </c>
      <c r="AR69" s="231"/>
      <c r="AS69" s="195">
        <f>ROUND(L70*AQ69,0)</f>
        <v>1625</v>
      </c>
      <c r="AT69" s="29"/>
    </row>
    <row r="70" spans="1:46" s="155" customFormat="1" ht="17.100000000000001" customHeight="1">
      <c r="A70" s="7">
        <v>16</v>
      </c>
      <c r="B70" s="8">
        <v>3173</v>
      </c>
      <c r="C70" s="9" t="s">
        <v>296</v>
      </c>
      <c r="D70" s="55"/>
      <c r="E70" s="56"/>
      <c r="F70" s="56"/>
      <c r="G70" s="134"/>
      <c r="H70" s="135"/>
      <c r="I70" s="135"/>
      <c r="J70" s="135"/>
      <c r="K70" s="135"/>
      <c r="L70" s="241">
        <f>L66+(L$38-L$34)</f>
        <v>1625</v>
      </c>
      <c r="M70" s="241"/>
      <c r="N70" s="14" t="s">
        <v>121</v>
      </c>
      <c r="O70" s="18"/>
      <c r="P70" s="91" t="s">
        <v>265</v>
      </c>
      <c r="Q70" s="92"/>
      <c r="R70" s="92"/>
      <c r="S70" s="92"/>
      <c r="T70" s="92"/>
      <c r="U70" s="92"/>
      <c r="V70" s="33"/>
      <c r="W70" s="24" t="s">
        <v>1792</v>
      </c>
      <c r="X70" s="239">
        <v>0.7</v>
      </c>
      <c r="Y70" s="240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26"/>
      <c r="AQ70" s="39"/>
      <c r="AR70" s="40"/>
      <c r="AS70" s="195">
        <f>ROUND(L70*X71,0)</f>
        <v>1138</v>
      </c>
      <c r="AT70" s="29"/>
    </row>
    <row r="71" spans="1:46" s="155" customFormat="1" ht="17.100000000000001" hidden="1" customHeight="1">
      <c r="A71" s="7">
        <v>16</v>
      </c>
      <c r="B71" s="8">
        <v>3174</v>
      </c>
      <c r="C71" s="9" t="s">
        <v>297</v>
      </c>
      <c r="D71" s="57"/>
      <c r="E71" s="58"/>
      <c r="F71" s="58"/>
      <c r="G71" s="136"/>
      <c r="H71" s="136"/>
      <c r="I71" s="136"/>
      <c r="J71" s="137"/>
      <c r="K71" s="137"/>
      <c r="L71" s="20"/>
      <c r="M71" s="20"/>
      <c r="N71" s="20"/>
      <c r="O71" s="21"/>
      <c r="P71" s="93"/>
      <c r="Q71" s="94"/>
      <c r="R71" s="94"/>
      <c r="S71" s="94"/>
      <c r="T71" s="94"/>
      <c r="U71" s="94"/>
      <c r="V71" s="50"/>
      <c r="W71" s="22" t="s">
        <v>1792</v>
      </c>
      <c r="X71" s="230">
        <v>0.7</v>
      </c>
      <c r="Y71" s="231"/>
      <c r="Z71" s="43" t="s">
        <v>1853</v>
      </c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2" t="s">
        <v>1792</v>
      </c>
      <c r="AQ71" s="230">
        <v>1</v>
      </c>
      <c r="AR71" s="231"/>
      <c r="AS71" s="196">
        <f>ROUND(ROUND(L70*X71,0)*AQ71,0)</f>
        <v>1138</v>
      </c>
      <c r="AT71" s="29"/>
    </row>
    <row r="72" spans="1:46" s="155" customFormat="1" ht="17.100000000000001" customHeight="1">
      <c r="A72" s="7">
        <v>16</v>
      </c>
      <c r="B72" s="8">
        <v>3175</v>
      </c>
      <c r="C72" s="9" t="s">
        <v>167</v>
      </c>
      <c r="D72" s="232" t="s">
        <v>1201</v>
      </c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15"/>
      <c r="P72" s="16"/>
      <c r="Q72" s="16"/>
      <c r="R72" s="16"/>
      <c r="S72" s="16"/>
      <c r="T72" s="28"/>
      <c r="U72" s="28"/>
      <c r="V72" s="148"/>
      <c r="W72" s="16"/>
      <c r="X72" s="44"/>
      <c r="Y72" s="45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26"/>
      <c r="AQ72" s="39"/>
      <c r="AR72" s="40"/>
      <c r="AS72" s="195">
        <f>ROUND(L74,0)</f>
        <v>1706</v>
      </c>
      <c r="AT72" s="29"/>
    </row>
    <row r="73" spans="1:46" s="155" customFormat="1" ht="17.100000000000001" customHeight="1">
      <c r="A73" s="7">
        <v>16</v>
      </c>
      <c r="B73" s="8">
        <v>3176</v>
      </c>
      <c r="C73" s="9" t="s">
        <v>168</v>
      </c>
      <c r="D73" s="234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133"/>
      <c r="P73" s="19"/>
      <c r="Q73" s="20"/>
      <c r="R73" s="20"/>
      <c r="S73" s="20"/>
      <c r="T73" s="31"/>
      <c r="U73" s="31"/>
      <c r="V73" s="122"/>
      <c r="W73" s="122"/>
      <c r="X73" s="122"/>
      <c r="Y73" s="129"/>
      <c r="Z73" s="43" t="s">
        <v>1853</v>
      </c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2" t="s">
        <v>1792</v>
      </c>
      <c r="AQ73" s="230">
        <v>1</v>
      </c>
      <c r="AR73" s="231"/>
      <c r="AS73" s="195">
        <f>ROUND(L74*AQ73,0)</f>
        <v>1706</v>
      </c>
      <c r="AT73" s="29"/>
    </row>
    <row r="74" spans="1:46" s="155" customFormat="1" ht="17.100000000000001" customHeight="1">
      <c r="A74" s="7">
        <v>16</v>
      </c>
      <c r="B74" s="8">
        <v>3177</v>
      </c>
      <c r="C74" s="9" t="s">
        <v>298</v>
      </c>
      <c r="D74" s="55"/>
      <c r="E74" s="56"/>
      <c r="F74" s="56"/>
      <c r="G74" s="134"/>
      <c r="H74" s="135"/>
      <c r="I74" s="135"/>
      <c r="J74" s="135"/>
      <c r="K74" s="135"/>
      <c r="L74" s="241">
        <f>L70+(L$38-L$34)</f>
        <v>1706</v>
      </c>
      <c r="M74" s="241"/>
      <c r="N74" s="14" t="s">
        <v>121</v>
      </c>
      <c r="O74" s="18"/>
      <c r="P74" s="91" t="s">
        <v>265</v>
      </c>
      <c r="Q74" s="92"/>
      <c r="R74" s="92"/>
      <c r="S74" s="92"/>
      <c r="T74" s="92"/>
      <c r="U74" s="92"/>
      <c r="V74" s="33"/>
      <c r="W74" s="24" t="s">
        <v>1792</v>
      </c>
      <c r="X74" s="239">
        <v>0.7</v>
      </c>
      <c r="Y74" s="240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26"/>
      <c r="AQ74" s="39"/>
      <c r="AR74" s="40"/>
      <c r="AS74" s="195">
        <f>ROUND(L74*X75,0)</f>
        <v>1194</v>
      </c>
      <c r="AT74" s="29"/>
    </row>
    <row r="75" spans="1:46" s="155" customFormat="1" ht="17.100000000000001" hidden="1" customHeight="1">
      <c r="A75" s="7">
        <v>16</v>
      </c>
      <c r="B75" s="8">
        <v>3178</v>
      </c>
      <c r="C75" s="9" t="s">
        <v>299</v>
      </c>
      <c r="D75" s="57"/>
      <c r="E75" s="58"/>
      <c r="F75" s="58"/>
      <c r="G75" s="136"/>
      <c r="H75" s="136"/>
      <c r="I75" s="136"/>
      <c r="J75" s="137"/>
      <c r="K75" s="137"/>
      <c r="L75" s="20"/>
      <c r="M75" s="20"/>
      <c r="N75" s="20"/>
      <c r="O75" s="21"/>
      <c r="P75" s="93"/>
      <c r="Q75" s="94"/>
      <c r="R75" s="94"/>
      <c r="S75" s="94"/>
      <c r="T75" s="94"/>
      <c r="U75" s="94"/>
      <c r="V75" s="50"/>
      <c r="W75" s="22" t="s">
        <v>1792</v>
      </c>
      <c r="X75" s="230">
        <v>0.7</v>
      </c>
      <c r="Y75" s="231"/>
      <c r="Z75" s="43" t="s">
        <v>1853</v>
      </c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2" t="s">
        <v>1792</v>
      </c>
      <c r="AQ75" s="230">
        <v>1</v>
      </c>
      <c r="AR75" s="231"/>
      <c r="AS75" s="196">
        <f>ROUND(ROUND(L74*X75,0)*AQ75,0)</f>
        <v>1194</v>
      </c>
      <c r="AT75" s="29"/>
    </row>
    <row r="76" spans="1:46" s="155" customFormat="1" ht="17.100000000000001" customHeight="1">
      <c r="A76" s="7">
        <v>16</v>
      </c>
      <c r="B76" s="8">
        <v>3179</v>
      </c>
      <c r="C76" s="9" t="s">
        <v>169</v>
      </c>
      <c r="D76" s="232" t="s">
        <v>853</v>
      </c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15"/>
      <c r="P76" s="16"/>
      <c r="Q76" s="16"/>
      <c r="R76" s="16"/>
      <c r="S76" s="16"/>
      <c r="T76" s="28"/>
      <c r="U76" s="28"/>
      <c r="V76" s="148"/>
      <c r="W76" s="16"/>
      <c r="X76" s="44"/>
      <c r="Y76" s="45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26"/>
      <c r="AQ76" s="39"/>
      <c r="AR76" s="40"/>
      <c r="AS76" s="195">
        <f>ROUND(L78,0)</f>
        <v>1787</v>
      </c>
      <c r="AT76" s="29"/>
    </row>
    <row r="77" spans="1:46" s="155" customFormat="1" ht="17.100000000000001" customHeight="1">
      <c r="A77" s="7">
        <v>16</v>
      </c>
      <c r="B77" s="8">
        <v>3180</v>
      </c>
      <c r="C77" s="9" t="s">
        <v>170</v>
      </c>
      <c r="D77" s="234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133"/>
      <c r="P77" s="19"/>
      <c r="Q77" s="20"/>
      <c r="R77" s="20"/>
      <c r="S77" s="20"/>
      <c r="T77" s="31"/>
      <c r="U77" s="31"/>
      <c r="V77" s="122"/>
      <c r="W77" s="122"/>
      <c r="X77" s="122"/>
      <c r="Y77" s="129"/>
      <c r="Z77" s="43" t="s">
        <v>1853</v>
      </c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2" t="s">
        <v>1792</v>
      </c>
      <c r="AQ77" s="230">
        <v>1</v>
      </c>
      <c r="AR77" s="231"/>
      <c r="AS77" s="195">
        <f>ROUND(L78*AQ77,0)</f>
        <v>1787</v>
      </c>
      <c r="AT77" s="29"/>
    </row>
    <row r="78" spans="1:46" s="155" customFormat="1" ht="17.100000000000001" customHeight="1">
      <c r="A78" s="7">
        <v>16</v>
      </c>
      <c r="B78" s="8">
        <v>3181</v>
      </c>
      <c r="C78" s="9" t="s">
        <v>300</v>
      </c>
      <c r="D78" s="55"/>
      <c r="E78" s="56"/>
      <c r="F78" s="56"/>
      <c r="G78" s="134"/>
      <c r="H78" s="135"/>
      <c r="I78" s="135"/>
      <c r="J78" s="135"/>
      <c r="K78" s="135"/>
      <c r="L78" s="241">
        <f>L74+(L$38-L$34)</f>
        <v>1787</v>
      </c>
      <c r="M78" s="241"/>
      <c r="N78" s="14" t="s">
        <v>121</v>
      </c>
      <c r="O78" s="18"/>
      <c r="P78" s="91" t="s">
        <v>265</v>
      </c>
      <c r="Q78" s="92"/>
      <c r="R78" s="92"/>
      <c r="S78" s="92"/>
      <c r="T78" s="92"/>
      <c r="U78" s="92"/>
      <c r="V78" s="33"/>
      <c r="W78" s="24" t="s">
        <v>1792</v>
      </c>
      <c r="X78" s="239">
        <v>0.7</v>
      </c>
      <c r="Y78" s="240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26"/>
      <c r="AQ78" s="39"/>
      <c r="AR78" s="40"/>
      <c r="AS78" s="195">
        <f>ROUND(L78*X79,0)</f>
        <v>1251</v>
      </c>
      <c r="AT78" s="29"/>
    </row>
    <row r="79" spans="1:46" s="155" customFormat="1" ht="17.100000000000001" hidden="1" customHeight="1">
      <c r="A79" s="7">
        <v>16</v>
      </c>
      <c r="B79" s="8">
        <v>3182</v>
      </c>
      <c r="C79" s="9" t="s">
        <v>301</v>
      </c>
      <c r="D79" s="57"/>
      <c r="E79" s="58"/>
      <c r="F79" s="58"/>
      <c r="G79" s="136"/>
      <c r="H79" s="136"/>
      <c r="I79" s="136"/>
      <c r="J79" s="137"/>
      <c r="K79" s="137"/>
      <c r="L79" s="20"/>
      <c r="M79" s="20"/>
      <c r="N79" s="20"/>
      <c r="O79" s="21"/>
      <c r="P79" s="93"/>
      <c r="Q79" s="94"/>
      <c r="R79" s="94"/>
      <c r="S79" s="94"/>
      <c r="T79" s="94"/>
      <c r="U79" s="94"/>
      <c r="V79" s="50"/>
      <c r="W79" s="22" t="s">
        <v>1792</v>
      </c>
      <c r="X79" s="230">
        <v>0.7</v>
      </c>
      <c r="Y79" s="231"/>
      <c r="Z79" s="43" t="s">
        <v>1853</v>
      </c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2" t="s">
        <v>1792</v>
      </c>
      <c r="AQ79" s="230">
        <v>1</v>
      </c>
      <c r="AR79" s="231"/>
      <c r="AS79" s="196">
        <f>ROUND(ROUND(L78*X79,0)*AQ79,0)</f>
        <v>1251</v>
      </c>
      <c r="AT79" s="29"/>
    </row>
    <row r="80" spans="1:46" s="155" customFormat="1" ht="17.100000000000001" customHeight="1">
      <c r="A80" s="7">
        <v>16</v>
      </c>
      <c r="B80" s="8">
        <v>3183</v>
      </c>
      <c r="C80" s="9" t="s">
        <v>171</v>
      </c>
      <c r="D80" s="232" t="s">
        <v>854</v>
      </c>
      <c r="E80" s="233"/>
      <c r="F80" s="233"/>
      <c r="G80" s="233"/>
      <c r="H80" s="233"/>
      <c r="I80" s="233"/>
      <c r="J80" s="233"/>
      <c r="K80" s="233"/>
      <c r="L80" s="233"/>
      <c r="M80" s="233"/>
      <c r="N80" s="233"/>
      <c r="O80" s="15"/>
      <c r="P80" s="16"/>
      <c r="Q80" s="16"/>
      <c r="R80" s="16"/>
      <c r="S80" s="16"/>
      <c r="T80" s="28"/>
      <c r="U80" s="28"/>
      <c r="V80" s="148"/>
      <c r="W80" s="16"/>
      <c r="X80" s="44"/>
      <c r="Y80" s="45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26"/>
      <c r="AQ80" s="39"/>
      <c r="AR80" s="40"/>
      <c r="AS80" s="195">
        <f>ROUND(L82,0)</f>
        <v>1868</v>
      </c>
      <c r="AT80" s="29"/>
    </row>
    <row r="81" spans="1:46" s="155" customFormat="1" ht="17.100000000000001" customHeight="1">
      <c r="A81" s="7">
        <v>16</v>
      </c>
      <c r="B81" s="8">
        <v>3184</v>
      </c>
      <c r="C81" s="9" t="s">
        <v>172</v>
      </c>
      <c r="D81" s="234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133"/>
      <c r="P81" s="19"/>
      <c r="Q81" s="20"/>
      <c r="R81" s="20"/>
      <c r="S81" s="20"/>
      <c r="T81" s="31"/>
      <c r="U81" s="31"/>
      <c r="V81" s="122"/>
      <c r="W81" s="122"/>
      <c r="X81" s="122"/>
      <c r="Y81" s="129"/>
      <c r="Z81" s="43" t="s">
        <v>1853</v>
      </c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2" t="s">
        <v>1792</v>
      </c>
      <c r="AQ81" s="230">
        <v>1</v>
      </c>
      <c r="AR81" s="231"/>
      <c r="AS81" s="195">
        <f>ROUND(L82*AQ81,0)</f>
        <v>1868</v>
      </c>
      <c r="AT81" s="29"/>
    </row>
    <row r="82" spans="1:46" s="155" customFormat="1" ht="17.100000000000001" customHeight="1">
      <c r="A82" s="7">
        <v>16</v>
      </c>
      <c r="B82" s="8">
        <v>3185</v>
      </c>
      <c r="C82" s="9" t="s">
        <v>302</v>
      </c>
      <c r="D82" s="55"/>
      <c r="E82" s="56"/>
      <c r="F82" s="56"/>
      <c r="G82" s="134"/>
      <c r="H82" s="135"/>
      <c r="I82" s="135"/>
      <c r="J82" s="135"/>
      <c r="K82" s="135"/>
      <c r="L82" s="241">
        <f>L78+(L$38-L$34)</f>
        <v>1868</v>
      </c>
      <c r="M82" s="241"/>
      <c r="N82" s="14" t="s">
        <v>121</v>
      </c>
      <c r="O82" s="18"/>
      <c r="P82" s="91" t="s">
        <v>265</v>
      </c>
      <c r="Q82" s="92"/>
      <c r="R82" s="92"/>
      <c r="S82" s="92"/>
      <c r="T82" s="92"/>
      <c r="U82" s="92"/>
      <c r="V82" s="33"/>
      <c r="W82" s="24" t="s">
        <v>1792</v>
      </c>
      <c r="X82" s="239">
        <v>0.7</v>
      </c>
      <c r="Y82" s="240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26"/>
      <c r="AQ82" s="39"/>
      <c r="AR82" s="40"/>
      <c r="AS82" s="195">
        <f>ROUND(L82*X83,0)</f>
        <v>1308</v>
      </c>
      <c r="AT82" s="29"/>
    </row>
    <row r="83" spans="1:46" s="155" customFormat="1" ht="17.100000000000001" hidden="1" customHeight="1">
      <c r="A83" s="7">
        <v>16</v>
      </c>
      <c r="B83" s="8">
        <v>3186</v>
      </c>
      <c r="C83" s="9" t="s">
        <v>303</v>
      </c>
      <c r="D83" s="57"/>
      <c r="E83" s="58"/>
      <c r="F83" s="58"/>
      <c r="G83" s="136"/>
      <c r="H83" s="136"/>
      <c r="I83" s="136"/>
      <c r="J83" s="137"/>
      <c r="K83" s="137"/>
      <c r="L83" s="20"/>
      <c r="M83" s="20"/>
      <c r="N83" s="20"/>
      <c r="O83" s="21"/>
      <c r="P83" s="93"/>
      <c r="Q83" s="94"/>
      <c r="R83" s="94"/>
      <c r="S83" s="94"/>
      <c r="T83" s="94"/>
      <c r="U83" s="94"/>
      <c r="V83" s="50"/>
      <c r="W83" s="22" t="s">
        <v>1792</v>
      </c>
      <c r="X83" s="230">
        <v>0.7</v>
      </c>
      <c r="Y83" s="231"/>
      <c r="Z83" s="43" t="s">
        <v>1853</v>
      </c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2" t="s">
        <v>1792</v>
      </c>
      <c r="AQ83" s="230">
        <v>1</v>
      </c>
      <c r="AR83" s="231"/>
      <c r="AS83" s="196">
        <f>ROUND(ROUND(L82*X83,0)*AQ83,0)</f>
        <v>1308</v>
      </c>
      <c r="AT83" s="29"/>
    </row>
    <row r="84" spans="1:46" s="155" customFormat="1" ht="17.100000000000001" customHeight="1">
      <c r="A84" s="7">
        <v>16</v>
      </c>
      <c r="B84" s="8">
        <v>3187</v>
      </c>
      <c r="C84" s="9" t="s">
        <v>173</v>
      </c>
      <c r="D84" s="232" t="s">
        <v>855</v>
      </c>
      <c r="E84" s="233"/>
      <c r="F84" s="233"/>
      <c r="G84" s="233"/>
      <c r="H84" s="233"/>
      <c r="I84" s="233"/>
      <c r="J84" s="233"/>
      <c r="K84" s="233"/>
      <c r="L84" s="233"/>
      <c r="M84" s="233"/>
      <c r="N84" s="233"/>
      <c r="O84" s="15"/>
      <c r="P84" s="16"/>
      <c r="Q84" s="16"/>
      <c r="R84" s="16"/>
      <c r="S84" s="16"/>
      <c r="T84" s="28"/>
      <c r="U84" s="28"/>
      <c r="V84" s="148"/>
      <c r="W84" s="16"/>
      <c r="X84" s="44"/>
      <c r="Y84" s="45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26"/>
      <c r="AQ84" s="39"/>
      <c r="AR84" s="40"/>
      <c r="AS84" s="195">
        <f>ROUND(L86,0)</f>
        <v>1949</v>
      </c>
      <c r="AT84" s="29"/>
    </row>
    <row r="85" spans="1:46" s="155" customFormat="1" ht="17.100000000000001" customHeight="1">
      <c r="A85" s="7">
        <v>16</v>
      </c>
      <c r="B85" s="8">
        <v>3188</v>
      </c>
      <c r="C85" s="9" t="s">
        <v>174</v>
      </c>
      <c r="D85" s="234"/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133"/>
      <c r="P85" s="19"/>
      <c r="Q85" s="20"/>
      <c r="R85" s="20"/>
      <c r="S85" s="20"/>
      <c r="T85" s="31"/>
      <c r="U85" s="31"/>
      <c r="V85" s="122"/>
      <c r="W85" s="122"/>
      <c r="X85" s="122"/>
      <c r="Y85" s="129"/>
      <c r="Z85" s="43" t="s">
        <v>1853</v>
      </c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2" t="s">
        <v>1792</v>
      </c>
      <c r="AQ85" s="230">
        <v>1</v>
      </c>
      <c r="AR85" s="231"/>
      <c r="AS85" s="195">
        <f>ROUND(L86*AQ85,0)</f>
        <v>1949</v>
      </c>
      <c r="AT85" s="29"/>
    </row>
    <row r="86" spans="1:46" s="155" customFormat="1" ht="17.100000000000001" customHeight="1">
      <c r="A86" s="7">
        <v>16</v>
      </c>
      <c r="B86" s="8">
        <v>3189</v>
      </c>
      <c r="C86" s="9" t="s">
        <v>304</v>
      </c>
      <c r="D86" s="55"/>
      <c r="E86" s="56"/>
      <c r="F86" s="56"/>
      <c r="G86" s="134"/>
      <c r="H86" s="135"/>
      <c r="I86" s="135"/>
      <c r="J86" s="135"/>
      <c r="K86" s="135"/>
      <c r="L86" s="241">
        <f>L82+(L$38-L$34)</f>
        <v>1949</v>
      </c>
      <c r="M86" s="241"/>
      <c r="N86" s="14" t="s">
        <v>121</v>
      </c>
      <c r="O86" s="18"/>
      <c r="P86" s="91" t="s">
        <v>265</v>
      </c>
      <c r="Q86" s="92"/>
      <c r="R86" s="92"/>
      <c r="S86" s="92"/>
      <c r="T86" s="92"/>
      <c r="U86" s="92"/>
      <c r="V86" s="33"/>
      <c r="W86" s="24" t="s">
        <v>1792</v>
      </c>
      <c r="X86" s="239">
        <v>0.7</v>
      </c>
      <c r="Y86" s="240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26"/>
      <c r="AQ86" s="39"/>
      <c r="AR86" s="40"/>
      <c r="AS86" s="195">
        <f>ROUND(L86*X87,0)</f>
        <v>1364</v>
      </c>
      <c r="AT86" s="29"/>
    </row>
    <row r="87" spans="1:46" s="155" customFormat="1" ht="17.100000000000001" hidden="1" customHeight="1">
      <c r="A87" s="7">
        <v>16</v>
      </c>
      <c r="B87" s="8">
        <v>3190</v>
      </c>
      <c r="C87" s="9" t="s">
        <v>305</v>
      </c>
      <c r="D87" s="57"/>
      <c r="E87" s="58"/>
      <c r="F87" s="58"/>
      <c r="G87" s="136"/>
      <c r="H87" s="136"/>
      <c r="I87" s="136"/>
      <c r="J87" s="137"/>
      <c r="K87" s="137"/>
      <c r="L87" s="20"/>
      <c r="M87" s="20"/>
      <c r="N87" s="20"/>
      <c r="O87" s="21"/>
      <c r="P87" s="93"/>
      <c r="Q87" s="94"/>
      <c r="R87" s="94"/>
      <c r="S87" s="94"/>
      <c r="T87" s="94"/>
      <c r="U87" s="94"/>
      <c r="V87" s="50"/>
      <c r="W87" s="22" t="s">
        <v>1792</v>
      </c>
      <c r="X87" s="230">
        <v>0.7</v>
      </c>
      <c r="Y87" s="231"/>
      <c r="Z87" s="43" t="s">
        <v>1853</v>
      </c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2" t="s">
        <v>1792</v>
      </c>
      <c r="AQ87" s="230">
        <v>1</v>
      </c>
      <c r="AR87" s="231"/>
      <c r="AS87" s="196">
        <f>ROUND(ROUND(L86*X87,0)*AQ87,0)</f>
        <v>1364</v>
      </c>
      <c r="AT87" s="29"/>
    </row>
    <row r="88" spans="1:46" s="155" customFormat="1" ht="17.100000000000001" customHeight="1">
      <c r="A88" s="7">
        <v>16</v>
      </c>
      <c r="B88" s="8">
        <v>3191</v>
      </c>
      <c r="C88" s="9" t="s">
        <v>175</v>
      </c>
      <c r="D88" s="232" t="s">
        <v>1357</v>
      </c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15"/>
      <c r="P88" s="16"/>
      <c r="Q88" s="16"/>
      <c r="R88" s="16"/>
      <c r="S88" s="16"/>
      <c r="T88" s="28"/>
      <c r="U88" s="28"/>
      <c r="V88" s="148"/>
      <c r="W88" s="16"/>
      <c r="X88" s="44"/>
      <c r="Y88" s="45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26"/>
      <c r="AQ88" s="39"/>
      <c r="AR88" s="40"/>
      <c r="AS88" s="195">
        <f>ROUND(L90,0)</f>
        <v>2030</v>
      </c>
      <c r="AT88" s="29"/>
    </row>
    <row r="89" spans="1:46" s="155" customFormat="1" ht="17.100000000000001" customHeight="1">
      <c r="A89" s="7">
        <v>16</v>
      </c>
      <c r="B89" s="8">
        <v>3192</v>
      </c>
      <c r="C89" s="9" t="s">
        <v>176</v>
      </c>
      <c r="D89" s="234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133"/>
      <c r="P89" s="19"/>
      <c r="Q89" s="20"/>
      <c r="R89" s="20"/>
      <c r="S89" s="20"/>
      <c r="T89" s="31"/>
      <c r="U89" s="31"/>
      <c r="V89" s="122"/>
      <c r="W89" s="122"/>
      <c r="X89" s="122"/>
      <c r="Y89" s="129"/>
      <c r="Z89" s="43" t="s">
        <v>1853</v>
      </c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2" t="s">
        <v>1792</v>
      </c>
      <c r="AQ89" s="230">
        <v>1</v>
      </c>
      <c r="AR89" s="231"/>
      <c r="AS89" s="195">
        <f>ROUND(L90*AQ89,0)</f>
        <v>2030</v>
      </c>
      <c r="AT89" s="29"/>
    </row>
    <row r="90" spans="1:46" s="155" customFormat="1" ht="17.100000000000001" customHeight="1">
      <c r="A90" s="7">
        <v>16</v>
      </c>
      <c r="B90" s="8">
        <v>3193</v>
      </c>
      <c r="C90" s="9" t="s">
        <v>306</v>
      </c>
      <c r="D90" s="57"/>
      <c r="E90" s="58"/>
      <c r="F90" s="58"/>
      <c r="G90" s="136"/>
      <c r="H90" s="137"/>
      <c r="I90" s="137"/>
      <c r="J90" s="137"/>
      <c r="K90" s="137"/>
      <c r="L90" s="238">
        <f>L86+(L$38-L$34)</f>
        <v>2030</v>
      </c>
      <c r="M90" s="238"/>
      <c r="N90" s="20" t="s">
        <v>121</v>
      </c>
      <c r="O90" s="21"/>
      <c r="P90" s="112" t="s">
        <v>265</v>
      </c>
      <c r="Q90" s="113"/>
      <c r="R90" s="113"/>
      <c r="S90" s="113"/>
      <c r="T90" s="113"/>
      <c r="U90" s="113"/>
      <c r="V90" s="114"/>
      <c r="W90" s="26" t="s">
        <v>1792</v>
      </c>
      <c r="X90" s="236">
        <v>0.7</v>
      </c>
      <c r="Y90" s="23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26"/>
      <c r="AQ90" s="39"/>
      <c r="AR90" s="40"/>
      <c r="AS90" s="196">
        <f>ROUND(L90*X91,0)</f>
        <v>1421</v>
      </c>
      <c r="AT90" s="41"/>
    </row>
    <row r="91" spans="1:46" s="155" customFormat="1" ht="17.100000000000001" hidden="1" customHeight="1">
      <c r="A91" s="7">
        <v>16</v>
      </c>
      <c r="B91" s="8">
        <v>3194</v>
      </c>
      <c r="C91" s="9" t="s">
        <v>307</v>
      </c>
      <c r="D91" s="57"/>
      <c r="E91" s="58"/>
      <c r="F91" s="58"/>
      <c r="G91" s="136"/>
      <c r="H91" s="136"/>
      <c r="I91" s="136"/>
      <c r="J91" s="137"/>
      <c r="K91" s="137"/>
      <c r="L91" s="20"/>
      <c r="M91" s="20"/>
      <c r="N91" s="20"/>
      <c r="O91" s="21"/>
      <c r="P91" s="93"/>
      <c r="Q91" s="94"/>
      <c r="R91" s="94"/>
      <c r="S91" s="94"/>
      <c r="T91" s="94"/>
      <c r="U91" s="94"/>
      <c r="V91" s="50"/>
      <c r="W91" s="22" t="s">
        <v>1792</v>
      </c>
      <c r="X91" s="230">
        <v>0.7</v>
      </c>
      <c r="Y91" s="231"/>
      <c r="Z91" s="43" t="s">
        <v>1853</v>
      </c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2" t="s">
        <v>1792</v>
      </c>
      <c r="AQ91" s="230">
        <v>1</v>
      </c>
      <c r="AR91" s="231"/>
      <c r="AS91" s="111">
        <f>ROUND(ROUND(K90*X91,0)*AQ91,0)</f>
        <v>0</v>
      </c>
      <c r="AT91" s="41"/>
    </row>
    <row r="92" spans="1:46" ht="17.100000000000001" customHeight="1">
      <c r="A92" s="1"/>
    </row>
    <row r="93" spans="1:46" s="155" customFormat="1" ht="17.100000000000001" customHeight="1">
      <c r="A93" s="25"/>
      <c r="B93" s="25"/>
      <c r="C93" s="14"/>
      <c r="D93" s="14"/>
      <c r="E93" s="14"/>
      <c r="F93" s="14"/>
      <c r="G93" s="14"/>
      <c r="H93" s="14"/>
      <c r="I93" s="32"/>
      <c r="J93" s="32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24"/>
      <c r="V93" s="24"/>
      <c r="W93" s="14"/>
      <c r="X93" s="27"/>
      <c r="Y93" s="30"/>
      <c r="Z93" s="14"/>
      <c r="AA93" s="14"/>
      <c r="AB93" s="14"/>
      <c r="AC93" s="27"/>
      <c r="AD93" s="30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4"/>
      <c r="AT93" s="121"/>
    </row>
    <row r="94" spans="1:46" s="155" customFormat="1" ht="17.100000000000001" customHeight="1">
      <c r="A94" s="25"/>
      <c r="B94" s="25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24"/>
      <c r="V94" s="24"/>
      <c r="W94" s="14"/>
      <c r="X94" s="24"/>
      <c r="Y94" s="30"/>
      <c r="Z94" s="14"/>
      <c r="AA94" s="14"/>
      <c r="AB94" s="14"/>
      <c r="AC94" s="27"/>
      <c r="AD94" s="30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4"/>
      <c r="AT94" s="121"/>
    </row>
    <row r="95" spans="1:46" s="155" customFormat="1" ht="17.100000000000001" customHeight="1">
      <c r="A95" s="25"/>
      <c r="B95" s="25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24"/>
      <c r="V95" s="24"/>
      <c r="W95" s="14"/>
      <c r="X95" s="24"/>
      <c r="Y95" s="30"/>
      <c r="Z95" s="14"/>
      <c r="AA95" s="14"/>
      <c r="AB95" s="14"/>
      <c r="AC95" s="13"/>
      <c r="AD95" s="13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34"/>
      <c r="AT95" s="121"/>
    </row>
    <row r="96" spans="1:46" s="155" customFormat="1" ht="17.100000000000001" customHeight="1">
      <c r="A96" s="25"/>
      <c r="B96" s="25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35"/>
      <c r="U96" s="158"/>
      <c r="V96" s="158"/>
      <c r="W96" s="121"/>
      <c r="X96" s="158"/>
      <c r="Y96" s="30"/>
      <c r="Z96" s="14"/>
      <c r="AA96" s="14"/>
      <c r="AB96" s="14"/>
      <c r="AC96" s="27"/>
      <c r="AD96" s="30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4"/>
      <c r="AT96" s="121"/>
    </row>
    <row r="97" spans="1:46" s="155" customFormat="1" ht="17.100000000000001" customHeight="1">
      <c r="A97" s="25"/>
      <c r="B97" s="25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24"/>
      <c r="U97" s="27"/>
      <c r="V97" s="30"/>
      <c r="W97" s="14"/>
      <c r="X97" s="24"/>
      <c r="Y97" s="30"/>
      <c r="Z97" s="14"/>
      <c r="AA97" s="14"/>
      <c r="AB97" s="14"/>
      <c r="AC97" s="27"/>
      <c r="AD97" s="30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4"/>
      <c r="AT97" s="121"/>
    </row>
    <row r="98" spans="1:46" s="155" customFormat="1" ht="17.100000000000001" customHeight="1">
      <c r="A98" s="25"/>
      <c r="B98" s="25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24"/>
      <c r="V98" s="30"/>
      <c r="W98" s="14"/>
      <c r="X98" s="24"/>
      <c r="Y98" s="30"/>
      <c r="Z98" s="14"/>
      <c r="AA98" s="14"/>
      <c r="AB98" s="14"/>
      <c r="AC98" s="13"/>
      <c r="AD98" s="13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34"/>
      <c r="AT98" s="121"/>
    </row>
    <row r="99" spans="1:46" s="155" customFormat="1" ht="17.100000000000001" customHeight="1">
      <c r="A99" s="25"/>
      <c r="B99" s="25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24"/>
      <c r="V99" s="30"/>
      <c r="W99" s="14"/>
      <c r="X99" s="27"/>
      <c r="Y99" s="30"/>
      <c r="Z99" s="14"/>
      <c r="AA99" s="14"/>
      <c r="AB99" s="14"/>
      <c r="AC99" s="27"/>
      <c r="AD99" s="30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4"/>
      <c r="AT99" s="121"/>
    </row>
  </sheetData>
  <mergeCells count="127">
    <mergeCell ref="D8:N9"/>
    <mergeCell ref="D12:N13"/>
    <mergeCell ref="AQ13:AR13"/>
    <mergeCell ref="L10:M10"/>
    <mergeCell ref="AQ9:AR9"/>
    <mergeCell ref="AQ11:AR11"/>
    <mergeCell ref="X11:Y11"/>
    <mergeCell ref="X10:Y10"/>
    <mergeCell ref="X19:Y19"/>
    <mergeCell ref="AQ19:AR19"/>
    <mergeCell ref="D16:N17"/>
    <mergeCell ref="X18:Y18"/>
    <mergeCell ref="L14:M14"/>
    <mergeCell ref="X15:Y15"/>
    <mergeCell ref="AQ15:AR15"/>
    <mergeCell ref="X14:Y14"/>
    <mergeCell ref="AQ17:AR17"/>
    <mergeCell ref="L18:M18"/>
    <mergeCell ref="AQ25:AR25"/>
    <mergeCell ref="L26:M26"/>
    <mergeCell ref="X27:Y27"/>
    <mergeCell ref="AQ27:AR27"/>
    <mergeCell ref="D24:N25"/>
    <mergeCell ref="X26:Y26"/>
    <mergeCell ref="AQ21:AR21"/>
    <mergeCell ref="L22:M22"/>
    <mergeCell ref="X23:Y23"/>
    <mergeCell ref="AQ23:AR23"/>
    <mergeCell ref="D20:N21"/>
    <mergeCell ref="X22:Y22"/>
    <mergeCell ref="AQ33:AR33"/>
    <mergeCell ref="L34:M34"/>
    <mergeCell ref="X35:Y35"/>
    <mergeCell ref="AQ35:AR35"/>
    <mergeCell ref="D32:N33"/>
    <mergeCell ref="X34:Y34"/>
    <mergeCell ref="AQ29:AR29"/>
    <mergeCell ref="L30:M30"/>
    <mergeCell ref="X31:Y31"/>
    <mergeCell ref="AQ31:AR31"/>
    <mergeCell ref="D28:N29"/>
    <mergeCell ref="X30:Y30"/>
    <mergeCell ref="AQ41:AR41"/>
    <mergeCell ref="X43:Y43"/>
    <mergeCell ref="AQ43:AR43"/>
    <mergeCell ref="D40:N41"/>
    <mergeCell ref="X42:Y42"/>
    <mergeCell ref="L42:M42"/>
    <mergeCell ref="AQ37:AR37"/>
    <mergeCell ref="L38:M38"/>
    <mergeCell ref="X39:Y39"/>
    <mergeCell ref="AQ39:AR39"/>
    <mergeCell ref="D36:N37"/>
    <mergeCell ref="X38:Y38"/>
    <mergeCell ref="AQ42:AR42"/>
    <mergeCell ref="AQ49:AR49"/>
    <mergeCell ref="X51:Y51"/>
    <mergeCell ref="AQ51:AR51"/>
    <mergeCell ref="D48:N49"/>
    <mergeCell ref="X50:Y50"/>
    <mergeCell ref="L50:M50"/>
    <mergeCell ref="AQ45:AR45"/>
    <mergeCell ref="X47:Y47"/>
    <mergeCell ref="AQ47:AR47"/>
    <mergeCell ref="D44:N45"/>
    <mergeCell ref="X46:Y46"/>
    <mergeCell ref="L46:M46"/>
    <mergeCell ref="AQ57:AR57"/>
    <mergeCell ref="X59:Y59"/>
    <mergeCell ref="AQ59:AR59"/>
    <mergeCell ref="D56:N57"/>
    <mergeCell ref="X58:Y58"/>
    <mergeCell ref="L58:M58"/>
    <mergeCell ref="AQ53:AR53"/>
    <mergeCell ref="X55:Y55"/>
    <mergeCell ref="AQ55:AR55"/>
    <mergeCell ref="D52:N53"/>
    <mergeCell ref="X54:Y54"/>
    <mergeCell ref="L54:M54"/>
    <mergeCell ref="AQ65:AR65"/>
    <mergeCell ref="X67:Y67"/>
    <mergeCell ref="AQ67:AR67"/>
    <mergeCell ref="D64:N65"/>
    <mergeCell ref="X66:Y66"/>
    <mergeCell ref="L66:M66"/>
    <mergeCell ref="AQ61:AR61"/>
    <mergeCell ref="X63:Y63"/>
    <mergeCell ref="AQ63:AR63"/>
    <mergeCell ref="D60:N61"/>
    <mergeCell ref="X62:Y62"/>
    <mergeCell ref="L62:M62"/>
    <mergeCell ref="AQ73:AR73"/>
    <mergeCell ref="X75:Y75"/>
    <mergeCell ref="AQ75:AR75"/>
    <mergeCell ref="D72:N73"/>
    <mergeCell ref="X74:Y74"/>
    <mergeCell ref="L74:M74"/>
    <mergeCell ref="AQ69:AR69"/>
    <mergeCell ref="X71:Y71"/>
    <mergeCell ref="AQ71:AR71"/>
    <mergeCell ref="D68:N69"/>
    <mergeCell ref="X70:Y70"/>
    <mergeCell ref="L70:M70"/>
    <mergeCell ref="AQ81:AR81"/>
    <mergeCell ref="X83:Y83"/>
    <mergeCell ref="AQ83:AR83"/>
    <mergeCell ref="D80:N81"/>
    <mergeCell ref="X82:Y82"/>
    <mergeCell ref="L82:M82"/>
    <mergeCell ref="AQ77:AR77"/>
    <mergeCell ref="X79:Y79"/>
    <mergeCell ref="AQ79:AR79"/>
    <mergeCell ref="D76:N77"/>
    <mergeCell ref="X78:Y78"/>
    <mergeCell ref="L78:M78"/>
    <mergeCell ref="AQ89:AR89"/>
    <mergeCell ref="X91:Y91"/>
    <mergeCell ref="AQ91:AR91"/>
    <mergeCell ref="D88:N89"/>
    <mergeCell ref="X90:Y90"/>
    <mergeCell ref="L90:M90"/>
    <mergeCell ref="AQ85:AR85"/>
    <mergeCell ref="X87:Y87"/>
    <mergeCell ref="AQ87:AR87"/>
    <mergeCell ref="D84:N85"/>
    <mergeCell ref="X86:Y86"/>
    <mergeCell ref="L86:M86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&amp;L&amp;12新潟市地域生活支援事業&amp;R&amp;16R１．１０．１～版</oddHeader>
  </headerFooter>
  <rowBreaks count="1" manualBreakCount="1">
    <brk id="92" max="4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BB83"/>
  <sheetViews>
    <sheetView view="pageBreakPreview" topLeftCell="A47" zoomScale="85" zoomScaleNormal="100" zoomScaleSheetLayoutView="85" workbookViewId="0">
      <selection activeCell="BB67" sqref="BB67"/>
    </sheetView>
  </sheetViews>
  <sheetFormatPr defaultRowHeight="17.100000000000001" customHeight="1"/>
  <cols>
    <col min="1" max="1" width="4.625" style="149" customWidth="1"/>
    <col min="2" max="2" width="7.625" style="149" customWidth="1"/>
    <col min="3" max="3" width="35.625" style="10" customWidth="1"/>
    <col min="4" max="6" width="2.375" style="149" customWidth="1"/>
    <col min="7" max="7" width="2.5" style="149" customWidth="1"/>
    <col min="8" max="10" width="2.375" style="149" customWidth="1"/>
    <col min="11" max="14" width="2.375" style="10" customWidth="1"/>
    <col min="15" max="25" width="2.375" style="149" customWidth="1"/>
    <col min="26" max="26" width="2.375" style="10" customWidth="1"/>
    <col min="27" max="30" width="2.375" style="149" customWidth="1"/>
    <col min="31" max="31" width="2.375" style="150" customWidth="1"/>
    <col min="32" max="32" width="2.375" style="149" customWidth="1"/>
    <col min="33" max="34" width="2.375" style="150" customWidth="1"/>
    <col min="35" max="51" width="2.375" style="149" customWidth="1"/>
    <col min="52" max="53" width="8.625" style="149" customWidth="1"/>
    <col min="54" max="54" width="4.5" style="149" bestFit="1" customWidth="1"/>
    <col min="55" max="16384" width="9" style="149"/>
  </cols>
  <sheetData>
    <row r="1" spans="1:54" ht="17.100000000000001" customHeight="1">
      <c r="A1" s="1"/>
    </row>
    <row r="2" spans="1:54" ht="17.100000000000001" customHeight="1">
      <c r="A2" s="1"/>
    </row>
    <row r="3" spans="1:54" ht="17.100000000000001" customHeight="1">
      <c r="A3" s="1"/>
    </row>
    <row r="4" spans="1:54" ht="17.100000000000001" customHeight="1">
      <c r="A4" s="1"/>
      <c r="B4" s="1" t="s">
        <v>1225</v>
      </c>
    </row>
    <row r="5" spans="1:54" s="155" customFormat="1" ht="17.100000000000001" customHeight="1">
      <c r="A5" s="2" t="s">
        <v>122</v>
      </c>
      <c r="B5" s="151"/>
      <c r="C5" s="11" t="s">
        <v>114</v>
      </c>
      <c r="D5" s="152"/>
      <c r="E5" s="148"/>
      <c r="F5" s="148"/>
      <c r="G5" s="148"/>
      <c r="H5" s="148"/>
      <c r="I5" s="148"/>
      <c r="J5" s="148"/>
      <c r="K5" s="16"/>
      <c r="L5" s="16"/>
      <c r="M5" s="16"/>
      <c r="N5" s="16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255" t="s">
        <v>123</v>
      </c>
      <c r="AA5" s="255"/>
      <c r="AB5" s="255"/>
      <c r="AC5" s="255"/>
      <c r="AD5" s="12"/>
      <c r="AE5" s="153"/>
      <c r="AF5" s="148"/>
      <c r="AG5" s="153"/>
      <c r="AH5" s="153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3" t="s">
        <v>115</v>
      </c>
      <c r="BA5" s="3" t="s">
        <v>116</v>
      </c>
      <c r="BB5" s="121"/>
    </row>
    <row r="6" spans="1:54" s="155" customFormat="1" ht="17.100000000000001" customHeight="1">
      <c r="A6" s="4" t="s">
        <v>117</v>
      </c>
      <c r="B6" s="5" t="s">
        <v>118</v>
      </c>
      <c r="C6" s="21"/>
      <c r="D6" s="164"/>
      <c r="E6" s="165"/>
      <c r="F6" s="165"/>
      <c r="G6" s="165"/>
      <c r="H6" s="165"/>
      <c r="I6" s="70" t="s">
        <v>786</v>
      </c>
      <c r="J6" s="165"/>
      <c r="K6" s="71"/>
      <c r="L6" s="71"/>
      <c r="M6" s="71"/>
      <c r="N6" s="7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20"/>
      <c r="AA6" s="122"/>
      <c r="AB6" s="122"/>
      <c r="AC6" s="122"/>
      <c r="AD6" s="122"/>
      <c r="AE6" s="156"/>
      <c r="AF6" s="122"/>
      <c r="AG6" s="156"/>
      <c r="AH6" s="156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6" t="s">
        <v>119</v>
      </c>
      <c r="BA6" s="6" t="s">
        <v>120</v>
      </c>
      <c r="BB6" s="121"/>
    </row>
    <row r="7" spans="1:54" s="155" customFormat="1" ht="17.100000000000001" customHeight="1">
      <c r="A7" s="7">
        <v>16</v>
      </c>
      <c r="B7" s="8">
        <v>3683</v>
      </c>
      <c r="C7" s="9" t="s">
        <v>747</v>
      </c>
      <c r="D7" s="242" t="s">
        <v>255</v>
      </c>
      <c r="E7" s="256"/>
      <c r="F7" s="256"/>
      <c r="G7" s="256"/>
      <c r="H7" s="256"/>
      <c r="I7" s="256"/>
      <c r="J7" s="256"/>
      <c r="K7" s="256"/>
      <c r="L7" s="256"/>
      <c r="M7" s="256"/>
      <c r="N7" s="15"/>
      <c r="O7" s="259" t="s">
        <v>245</v>
      </c>
      <c r="P7" s="256"/>
      <c r="Q7" s="256"/>
      <c r="R7" s="256"/>
      <c r="S7" s="256"/>
      <c r="T7" s="256"/>
      <c r="U7" s="256"/>
      <c r="V7" s="256"/>
      <c r="W7" s="256"/>
      <c r="X7" s="256"/>
      <c r="Y7" s="52"/>
      <c r="Z7" s="16"/>
      <c r="AA7" s="16"/>
      <c r="AB7" s="16"/>
      <c r="AC7" s="16"/>
      <c r="AD7" s="28"/>
      <c r="AE7" s="28"/>
      <c r="AF7" s="16"/>
      <c r="AG7" s="44"/>
      <c r="AH7" s="45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26"/>
      <c r="AT7" s="39"/>
      <c r="AU7" s="40"/>
      <c r="AV7" s="262" t="s">
        <v>113</v>
      </c>
      <c r="AW7" s="263"/>
      <c r="AX7" s="263"/>
      <c r="AY7" s="264"/>
      <c r="AZ7" s="195">
        <f>ROUND(ROUND(G9*(1+AX9),0)+V9,0)</f>
        <v>518</v>
      </c>
      <c r="BA7" s="49" t="s">
        <v>1790</v>
      </c>
    </row>
    <row r="8" spans="1:54" s="155" customFormat="1" ht="17.100000000000001" customHeight="1">
      <c r="A8" s="7">
        <v>16</v>
      </c>
      <c r="B8" s="8">
        <v>3684</v>
      </c>
      <c r="C8" s="9" t="s">
        <v>748</v>
      </c>
      <c r="D8" s="257"/>
      <c r="E8" s="258"/>
      <c r="F8" s="258"/>
      <c r="G8" s="258"/>
      <c r="H8" s="258"/>
      <c r="I8" s="258"/>
      <c r="J8" s="258"/>
      <c r="K8" s="258"/>
      <c r="L8" s="258"/>
      <c r="M8" s="258"/>
      <c r="N8" s="133"/>
      <c r="O8" s="257"/>
      <c r="P8" s="258"/>
      <c r="Q8" s="258"/>
      <c r="R8" s="258"/>
      <c r="S8" s="258"/>
      <c r="T8" s="258"/>
      <c r="U8" s="258"/>
      <c r="V8" s="258"/>
      <c r="W8" s="258"/>
      <c r="X8" s="258"/>
      <c r="Y8" s="48"/>
      <c r="Z8" s="19"/>
      <c r="AA8" s="20"/>
      <c r="AB8" s="20"/>
      <c r="AC8" s="20"/>
      <c r="AD8" s="31"/>
      <c r="AE8" s="31"/>
      <c r="AF8" s="122"/>
      <c r="AG8" s="122"/>
      <c r="AH8" s="129"/>
      <c r="AI8" s="43" t="s">
        <v>1853</v>
      </c>
      <c r="AJ8" s="20"/>
      <c r="AK8" s="20"/>
      <c r="AL8" s="20"/>
      <c r="AM8" s="20"/>
      <c r="AN8" s="20"/>
      <c r="AO8" s="20"/>
      <c r="AP8" s="20"/>
      <c r="AQ8" s="20"/>
      <c r="AR8" s="20"/>
      <c r="AS8" s="22" t="s">
        <v>1792</v>
      </c>
      <c r="AT8" s="230">
        <v>1</v>
      </c>
      <c r="AU8" s="231"/>
      <c r="AV8" s="262"/>
      <c r="AW8" s="263"/>
      <c r="AX8" s="263"/>
      <c r="AY8" s="264"/>
      <c r="AZ8" s="195">
        <f>ROUND(ROUND(G9*AT8,0)*(1+AX9),0)+(ROUND(V9*AT8,0))</f>
        <v>518</v>
      </c>
      <c r="BA8" s="29"/>
    </row>
    <row r="9" spans="1:54" s="155" customFormat="1" ht="17.100000000000001" customHeight="1">
      <c r="A9" s="7">
        <v>16</v>
      </c>
      <c r="B9" s="8">
        <v>3685</v>
      </c>
      <c r="C9" s="9" t="s">
        <v>525</v>
      </c>
      <c r="D9" s="55"/>
      <c r="E9" s="56"/>
      <c r="F9" s="135"/>
      <c r="G9" s="241">
        <v>249</v>
      </c>
      <c r="H9" s="241"/>
      <c r="I9" s="14" t="s">
        <v>121</v>
      </c>
      <c r="J9" s="14"/>
      <c r="K9" s="24"/>
      <c r="L9" s="135"/>
      <c r="M9" s="135"/>
      <c r="N9" s="133"/>
      <c r="O9" s="135"/>
      <c r="P9" s="135"/>
      <c r="Q9" s="135"/>
      <c r="R9" s="135"/>
      <c r="S9" s="135"/>
      <c r="T9" s="135"/>
      <c r="U9" s="135"/>
      <c r="V9" s="260">
        <v>144</v>
      </c>
      <c r="W9" s="260"/>
      <c r="X9" s="14" t="s">
        <v>121</v>
      </c>
      <c r="Y9" s="14"/>
      <c r="Z9" s="117" t="s">
        <v>265</v>
      </c>
      <c r="AA9" s="92"/>
      <c r="AB9" s="92"/>
      <c r="AC9" s="92"/>
      <c r="AD9" s="92"/>
      <c r="AE9" s="92"/>
      <c r="AF9" s="24" t="s">
        <v>1792</v>
      </c>
      <c r="AG9" s="239">
        <v>0.7</v>
      </c>
      <c r="AH9" s="240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26"/>
      <c r="AT9" s="39"/>
      <c r="AU9" s="40"/>
      <c r="AV9" s="76" t="s">
        <v>1854</v>
      </c>
      <c r="AW9" s="51" t="s">
        <v>1792</v>
      </c>
      <c r="AX9" s="239">
        <v>0.5</v>
      </c>
      <c r="AY9" s="239"/>
      <c r="AZ9" s="195">
        <f>ROUND(ROUND(G9*AG10,0)*(1+AX9),0)+(ROUND(V9*AG10,0))</f>
        <v>362</v>
      </c>
      <c r="BA9" s="29"/>
      <c r="BB9" s="215">
        <f>$G$9+V9</f>
        <v>393</v>
      </c>
    </row>
    <row r="10" spans="1:54" s="155" customFormat="1" ht="16.5" hidden="1" customHeight="1">
      <c r="A10" s="7">
        <v>16</v>
      </c>
      <c r="B10" s="8">
        <v>3686</v>
      </c>
      <c r="C10" s="9" t="s">
        <v>526</v>
      </c>
      <c r="D10" s="55"/>
      <c r="E10" s="56"/>
      <c r="F10" s="56"/>
      <c r="G10" s="135"/>
      <c r="H10" s="135"/>
      <c r="I10" s="135"/>
      <c r="J10" s="135"/>
      <c r="K10" s="135"/>
      <c r="L10" s="201"/>
      <c r="M10" s="202"/>
      <c r="N10" s="18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60"/>
      <c r="Z10" s="93"/>
      <c r="AA10" s="94"/>
      <c r="AB10" s="94"/>
      <c r="AC10" s="94"/>
      <c r="AD10" s="94"/>
      <c r="AE10" s="94"/>
      <c r="AF10" s="22" t="s">
        <v>1792</v>
      </c>
      <c r="AG10" s="230">
        <v>0.7</v>
      </c>
      <c r="AH10" s="231"/>
      <c r="AI10" s="43" t="s">
        <v>1853</v>
      </c>
      <c r="AJ10" s="20"/>
      <c r="AK10" s="20"/>
      <c r="AL10" s="20"/>
      <c r="AM10" s="20"/>
      <c r="AN10" s="20"/>
      <c r="AO10" s="20"/>
      <c r="AP10" s="20"/>
      <c r="AQ10" s="20"/>
      <c r="AR10" s="20"/>
      <c r="AS10" s="22" t="s">
        <v>1792</v>
      </c>
      <c r="AT10" s="230">
        <v>1</v>
      </c>
      <c r="AU10" s="231"/>
      <c r="AV10" s="76"/>
      <c r="AW10" s="77"/>
      <c r="AX10" s="77"/>
      <c r="AY10" s="67" t="s">
        <v>824</v>
      </c>
      <c r="AZ10" s="195">
        <f>ROUND(ROUND(ROUND(G9*AG10,0)*AT10,0)*(1+AX9),0)+(ROUND(ROUND(V9*AG10,0)*AT10,0))</f>
        <v>362</v>
      </c>
      <c r="BA10" s="29"/>
      <c r="BB10" s="215">
        <f t="shared" ref="BB10:BB25" si="0">$G$9+V10</f>
        <v>249</v>
      </c>
    </row>
    <row r="11" spans="1:54" s="155" customFormat="1" ht="17.100000000000001" customHeight="1">
      <c r="A11" s="7">
        <v>16</v>
      </c>
      <c r="B11" s="8">
        <v>3687</v>
      </c>
      <c r="C11" s="9" t="s">
        <v>749</v>
      </c>
      <c r="D11" s="55"/>
      <c r="E11" s="56"/>
      <c r="F11" s="56"/>
      <c r="G11" s="56"/>
      <c r="H11" s="134"/>
      <c r="I11" s="134"/>
      <c r="J11" s="134"/>
      <c r="K11" s="14"/>
      <c r="L11" s="14"/>
      <c r="M11" s="14"/>
      <c r="N11" s="18"/>
      <c r="O11" s="259" t="s">
        <v>246</v>
      </c>
      <c r="P11" s="256"/>
      <c r="Q11" s="256"/>
      <c r="R11" s="256"/>
      <c r="S11" s="256"/>
      <c r="T11" s="256"/>
      <c r="U11" s="256"/>
      <c r="V11" s="256"/>
      <c r="W11" s="256"/>
      <c r="X11" s="256"/>
      <c r="Y11" s="52"/>
      <c r="Z11" s="16"/>
      <c r="AA11" s="16"/>
      <c r="AB11" s="16"/>
      <c r="AC11" s="16"/>
      <c r="AD11" s="28"/>
      <c r="AE11" s="28"/>
      <c r="AF11" s="16"/>
      <c r="AG11" s="44"/>
      <c r="AH11" s="45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26"/>
      <c r="AT11" s="39"/>
      <c r="AU11" s="40"/>
      <c r="AV11" s="76"/>
      <c r="AW11" s="77"/>
      <c r="AX11" s="77"/>
      <c r="AY11" s="78"/>
      <c r="AZ11" s="195">
        <f>ROUND(ROUND(G9*(1+AX9),0)+V13,0)</f>
        <v>696</v>
      </c>
      <c r="BA11" s="29"/>
      <c r="BB11" s="215"/>
    </row>
    <row r="12" spans="1:54" s="155" customFormat="1" ht="17.100000000000001" customHeight="1">
      <c r="A12" s="7">
        <v>16</v>
      </c>
      <c r="B12" s="8">
        <v>3688</v>
      </c>
      <c r="C12" s="9" t="s">
        <v>750</v>
      </c>
      <c r="D12" s="56"/>
      <c r="E12" s="56"/>
      <c r="F12" s="56"/>
      <c r="G12" s="56"/>
      <c r="H12" s="134"/>
      <c r="I12" s="134"/>
      <c r="J12" s="134"/>
      <c r="K12" s="14"/>
      <c r="L12" s="14"/>
      <c r="M12" s="14"/>
      <c r="N12" s="18"/>
      <c r="O12" s="257"/>
      <c r="P12" s="258"/>
      <c r="Q12" s="258"/>
      <c r="R12" s="258"/>
      <c r="S12" s="258"/>
      <c r="T12" s="258"/>
      <c r="U12" s="258"/>
      <c r="V12" s="258"/>
      <c r="W12" s="258"/>
      <c r="X12" s="258"/>
      <c r="Y12" s="48"/>
      <c r="Z12" s="19"/>
      <c r="AA12" s="20"/>
      <c r="AB12" s="20"/>
      <c r="AC12" s="20"/>
      <c r="AD12" s="31"/>
      <c r="AE12" s="31"/>
      <c r="AF12" s="122"/>
      <c r="AG12" s="122"/>
      <c r="AH12" s="129"/>
      <c r="AI12" s="43" t="s">
        <v>1853</v>
      </c>
      <c r="AJ12" s="20"/>
      <c r="AK12" s="20"/>
      <c r="AL12" s="20"/>
      <c r="AM12" s="20"/>
      <c r="AN12" s="20"/>
      <c r="AO12" s="20"/>
      <c r="AP12" s="20"/>
      <c r="AQ12" s="20"/>
      <c r="AR12" s="20"/>
      <c r="AS12" s="22" t="s">
        <v>1792</v>
      </c>
      <c r="AT12" s="230">
        <v>1</v>
      </c>
      <c r="AU12" s="231"/>
      <c r="AV12" s="76"/>
      <c r="AW12" s="77"/>
      <c r="AX12" s="77"/>
      <c r="AY12" s="78"/>
      <c r="AZ12" s="195">
        <f>ROUND(ROUND(G9*AT12,0)*(1+AX9),0)+(ROUND(V13*AT12,0))</f>
        <v>696</v>
      </c>
      <c r="BA12" s="29"/>
      <c r="BB12" s="215"/>
    </row>
    <row r="13" spans="1:54" s="155" customFormat="1" ht="17.100000000000001" customHeight="1">
      <c r="A13" s="7">
        <v>16</v>
      </c>
      <c r="B13" s="8">
        <v>3689</v>
      </c>
      <c r="C13" s="9" t="s">
        <v>527</v>
      </c>
      <c r="D13" s="56"/>
      <c r="E13" s="56"/>
      <c r="F13" s="56"/>
      <c r="G13" s="56"/>
      <c r="H13" s="134"/>
      <c r="I13" s="134"/>
      <c r="J13" s="134"/>
      <c r="K13" s="14"/>
      <c r="L13" s="14"/>
      <c r="M13" s="14"/>
      <c r="N13" s="18"/>
      <c r="O13" s="135"/>
      <c r="P13" s="135"/>
      <c r="Q13" s="135"/>
      <c r="R13" s="135"/>
      <c r="S13" s="135"/>
      <c r="T13" s="135"/>
      <c r="U13" s="135"/>
      <c r="V13" s="260">
        <v>322</v>
      </c>
      <c r="W13" s="260"/>
      <c r="X13" s="14" t="s">
        <v>121</v>
      </c>
      <c r="Y13" s="14"/>
      <c r="Z13" s="117" t="s">
        <v>265</v>
      </c>
      <c r="AA13" s="92"/>
      <c r="AB13" s="92"/>
      <c r="AC13" s="92"/>
      <c r="AD13" s="92"/>
      <c r="AE13" s="92"/>
      <c r="AF13" s="24" t="s">
        <v>1792</v>
      </c>
      <c r="AG13" s="239">
        <v>0.7</v>
      </c>
      <c r="AH13" s="240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26"/>
      <c r="AT13" s="39"/>
      <c r="AU13" s="40"/>
      <c r="AV13" s="76"/>
      <c r="AW13" s="77"/>
      <c r="AX13" s="77"/>
      <c r="AY13" s="78"/>
      <c r="AZ13" s="195">
        <f>ROUND(ROUND(G9*AG14,0)*(1+AX9),0)+(ROUND(V13*AG14,0))</f>
        <v>486</v>
      </c>
      <c r="BA13" s="29"/>
      <c r="BB13" s="215">
        <f t="shared" si="0"/>
        <v>571</v>
      </c>
    </row>
    <row r="14" spans="1:54" s="155" customFormat="1" ht="17.100000000000001" hidden="1" customHeight="1">
      <c r="A14" s="7">
        <v>16</v>
      </c>
      <c r="B14" s="8">
        <v>3690</v>
      </c>
      <c r="C14" s="9" t="s">
        <v>528</v>
      </c>
      <c r="D14" s="56"/>
      <c r="E14" s="56"/>
      <c r="F14" s="56"/>
      <c r="G14" s="56"/>
      <c r="H14" s="134"/>
      <c r="I14" s="134"/>
      <c r="J14" s="134"/>
      <c r="K14" s="14"/>
      <c r="L14" s="14"/>
      <c r="M14" s="14"/>
      <c r="N14" s="18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60"/>
      <c r="Z14" s="93"/>
      <c r="AA14" s="94"/>
      <c r="AB14" s="94"/>
      <c r="AC14" s="94"/>
      <c r="AD14" s="94"/>
      <c r="AE14" s="94"/>
      <c r="AF14" s="22" t="s">
        <v>1792</v>
      </c>
      <c r="AG14" s="230">
        <v>0.7</v>
      </c>
      <c r="AH14" s="231"/>
      <c r="AI14" s="43" t="s">
        <v>1853</v>
      </c>
      <c r="AJ14" s="20"/>
      <c r="AK14" s="20"/>
      <c r="AL14" s="20"/>
      <c r="AM14" s="20"/>
      <c r="AN14" s="20"/>
      <c r="AO14" s="20"/>
      <c r="AP14" s="20"/>
      <c r="AQ14" s="20"/>
      <c r="AR14" s="20"/>
      <c r="AS14" s="22" t="s">
        <v>1792</v>
      </c>
      <c r="AT14" s="230">
        <v>1</v>
      </c>
      <c r="AU14" s="231"/>
      <c r="AV14" s="76"/>
      <c r="AW14" s="77"/>
      <c r="AX14" s="77"/>
      <c r="AY14" s="78"/>
      <c r="AZ14" s="195">
        <f>ROUND(ROUND(ROUND(G9*AG14,0)*AT14,0)*(1+AX9),0)+(ROUND(ROUND(V13*AG14,0)*AT14,0))</f>
        <v>486</v>
      </c>
      <c r="BA14" s="29"/>
      <c r="BB14" s="215">
        <f t="shared" si="0"/>
        <v>249</v>
      </c>
    </row>
    <row r="15" spans="1:54" s="155" customFormat="1" ht="17.100000000000001" customHeight="1">
      <c r="A15" s="7">
        <v>16</v>
      </c>
      <c r="B15" s="8">
        <v>3691</v>
      </c>
      <c r="C15" s="9" t="s">
        <v>751</v>
      </c>
      <c r="D15" s="56"/>
      <c r="E15" s="56"/>
      <c r="F15" s="56"/>
      <c r="G15" s="56"/>
      <c r="H15" s="134"/>
      <c r="I15" s="134"/>
      <c r="J15" s="134"/>
      <c r="K15" s="14"/>
      <c r="L15" s="14"/>
      <c r="M15" s="14"/>
      <c r="N15" s="14"/>
      <c r="O15" s="259" t="s">
        <v>247</v>
      </c>
      <c r="P15" s="256"/>
      <c r="Q15" s="256"/>
      <c r="R15" s="256"/>
      <c r="S15" s="256"/>
      <c r="T15" s="256"/>
      <c r="U15" s="256"/>
      <c r="V15" s="256"/>
      <c r="W15" s="256"/>
      <c r="X15" s="256"/>
      <c r="Y15" s="52"/>
      <c r="Z15" s="16"/>
      <c r="AA15" s="16"/>
      <c r="AB15" s="16"/>
      <c r="AC15" s="16"/>
      <c r="AD15" s="28"/>
      <c r="AE15" s="28"/>
      <c r="AF15" s="16"/>
      <c r="AG15" s="44"/>
      <c r="AH15" s="45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26"/>
      <c r="AT15" s="39"/>
      <c r="AU15" s="40"/>
      <c r="AV15" s="76"/>
      <c r="AW15" s="77"/>
      <c r="AX15" s="77"/>
      <c r="AY15" s="78"/>
      <c r="AZ15" s="195">
        <f>ROUND(ROUND(G9*(1+AX9),0)+V17,0)</f>
        <v>777</v>
      </c>
      <c r="BA15" s="29"/>
      <c r="BB15" s="215"/>
    </row>
    <row r="16" spans="1:54" s="155" customFormat="1" ht="17.100000000000001" customHeight="1">
      <c r="A16" s="7">
        <v>16</v>
      </c>
      <c r="B16" s="8">
        <v>3692</v>
      </c>
      <c r="C16" s="9" t="s">
        <v>752</v>
      </c>
      <c r="D16" s="56"/>
      <c r="E16" s="56"/>
      <c r="F16" s="56"/>
      <c r="G16" s="56"/>
      <c r="H16" s="134"/>
      <c r="I16" s="134"/>
      <c r="J16" s="134"/>
      <c r="K16" s="14"/>
      <c r="L16" s="14"/>
      <c r="M16" s="14"/>
      <c r="N16" s="14"/>
      <c r="O16" s="257"/>
      <c r="P16" s="258"/>
      <c r="Q16" s="258"/>
      <c r="R16" s="258"/>
      <c r="S16" s="258"/>
      <c r="T16" s="258"/>
      <c r="U16" s="258"/>
      <c r="V16" s="258"/>
      <c r="W16" s="258"/>
      <c r="X16" s="258"/>
      <c r="Y16" s="48"/>
      <c r="Z16" s="19"/>
      <c r="AA16" s="20"/>
      <c r="AB16" s="20"/>
      <c r="AC16" s="20"/>
      <c r="AD16" s="31"/>
      <c r="AE16" s="31"/>
      <c r="AF16" s="122"/>
      <c r="AG16" s="122"/>
      <c r="AH16" s="129"/>
      <c r="AI16" s="43" t="s">
        <v>1853</v>
      </c>
      <c r="AJ16" s="20"/>
      <c r="AK16" s="20"/>
      <c r="AL16" s="20"/>
      <c r="AM16" s="20"/>
      <c r="AN16" s="20"/>
      <c r="AO16" s="20"/>
      <c r="AP16" s="20"/>
      <c r="AQ16" s="20"/>
      <c r="AR16" s="20"/>
      <c r="AS16" s="22" t="s">
        <v>1792</v>
      </c>
      <c r="AT16" s="230">
        <v>1</v>
      </c>
      <c r="AU16" s="231"/>
      <c r="AV16" s="76"/>
      <c r="AW16" s="77"/>
      <c r="AX16" s="77"/>
      <c r="AY16" s="78"/>
      <c r="AZ16" s="195">
        <f>ROUND(ROUND(G9*AT16,0)*(1+AX9),0)+(ROUND(V17*AT16,0))</f>
        <v>777</v>
      </c>
      <c r="BA16" s="29"/>
      <c r="BB16" s="215"/>
    </row>
    <row r="17" spans="1:54" s="155" customFormat="1" ht="17.100000000000001" customHeight="1">
      <c r="A17" s="7">
        <v>16</v>
      </c>
      <c r="B17" s="8">
        <v>3693</v>
      </c>
      <c r="C17" s="9" t="s">
        <v>529</v>
      </c>
      <c r="D17" s="56"/>
      <c r="E17" s="56"/>
      <c r="F17" s="56"/>
      <c r="G17" s="56"/>
      <c r="H17" s="134"/>
      <c r="I17" s="134"/>
      <c r="J17" s="134"/>
      <c r="K17" s="14"/>
      <c r="L17" s="14"/>
      <c r="M17" s="14"/>
      <c r="N17" s="14"/>
      <c r="O17" s="140"/>
      <c r="P17" s="135"/>
      <c r="Q17" s="135"/>
      <c r="R17" s="135"/>
      <c r="S17" s="135"/>
      <c r="T17" s="135"/>
      <c r="U17" s="135"/>
      <c r="V17" s="260">
        <v>403</v>
      </c>
      <c r="W17" s="260"/>
      <c r="X17" s="14" t="s">
        <v>121</v>
      </c>
      <c r="Y17" s="14"/>
      <c r="Z17" s="117" t="s">
        <v>265</v>
      </c>
      <c r="AA17" s="92"/>
      <c r="AB17" s="92"/>
      <c r="AC17" s="92"/>
      <c r="AD17" s="92"/>
      <c r="AE17" s="92"/>
      <c r="AF17" s="24" t="s">
        <v>1792</v>
      </c>
      <c r="AG17" s="239">
        <v>0.7</v>
      </c>
      <c r="AH17" s="240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26"/>
      <c r="AT17" s="39"/>
      <c r="AU17" s="40"/>
      <c r="AV17" s="76"/>
      <c r="AW17" s="77"/>
      <c r="AX17" s="77"/>
      <c r="AY17" s="78"/>
      <c r="AZ17" s="195">
        <f>ROUND(ROUND(G9*AG18,0)*(1+AX9),0)+(ROUND(V17*AG18,0))</f>
        <v>543</v>
      </c>
      <c r="BA17" s="29"/>
      <c r="BB17" s="215">
        <f t="shared" si="0"/>
        <v>652</v>
      </c>
    </row>
    <row r="18" spans="1:54" s="155" customFormat="1" ht="17.100000000000001" hidden="1" customHeight="1">
      <c r="A18" s="7">
        <v>16</v>
      </c>
      <c r="B18" s="8">
        <v>3694</v>
      </c>
      <c r="C18" s="9" t="s">
        <v>530</v>
      </c>
      <c r="D18" s="56"/>
      <c r="E18" s="56"/>
      <c r="F18" s="56"/>
      <c r="G18" s="56"/>
      <c r="H18" s="134"/>
      <c r="I18" s="134"/>
      <c r="J18" s="134"/>
      <c r="K18" s="14"/>
      <c r="L18" s="14"/>
      <c r="M18" s="14"/>
      <c r="N18" s="14"/>
      <c r="O18" s="61"/>
      <c r="P18" s="59"/>
      <c r="Q18" s="59"/>
      <c r="R18" s="59"/>
      <c r="S18" s="59"/>
      <c r="T18" s="59"/>
      <c r="U18" s="59"/>
      <c r="V18" s="59"/>
      <c r="W18" s="59"/>
      <c r="X18" s="59"/>
      <c r="Y18" s="60"/>
      <c r="Z18" s="93"/>
      <c r="AA18" s="94"/>
      <c r="AB18" s="94"/>
      <c r="AC18" s="94"/>
      <c r="AD18" s="94"/>
      <c r="AE18" s="94"/>
      <c r="AF18" s="22" t="s">
        <v>1792</v>
      </c>
      <c r="AG18" s="230">
        <v>0.7</v>
      </c>
      <c r="AH18" s="231"/>
      <c r="AI18" s="43" t="s">
        <v>1853</v>
      </c>
      <c r="AJ18" s="20"/>
      <c r="AK18" s="20"/>
      <c r="AL18" s="20"/>
      <c r="AM18" s="20"/>
      <c r="AN18" s="20"/>
      <c r="AO18" s="20"/>
      <c r="AP18" s="20"/>
      <c r="AQ18" s="20"/>
      <c r="AR18" s="20"/>
      <c r="AS18" s="22" t="s">
        <v>1792</v>
      </c>
      <c r="AT18" s="230">
        <v>1</v>
      </c>
      <c r="AU18" s="231"/>
      <c r="AV18" s="76"/>
      <c r="AW18" s="77"/>
      <c r="AX18" s="77"/>
      <c r="AY18" s="78"/>
      <c r="AZ18" s="195">
        <f>ROUND(ROUND(ROUND(G9*AG18,0)*AT18,0)*(1+AX9),0)+(ROUND(ROUND(V17*AG18,0)*AT18,0))</f>
        <v>543</v>
      </c>
      <c r="BA18" s="29"/>
      <c r="BB18" s="215">
        <f t="shared" si="0"/>
        <v>249</v>
      </c>
    </row>
    <row r="19" spans="1:54" s="155" customFormat="1" ht="17.100000000000001" customHeight="1">
      <c r="A19" s="7">
        <v>16</v>
      </c>
      <c r="B19" s="8">
        <v>3695</v>
      </c>
      <c r="C19" s="9" t="s">
        <v>753</v>
      </c>
      <c r="D19" s="56"/>
      <c r="E19" s="56"/>
      <c r="F19" s="56"/>
      <c r="G19" s="56"/>
      <c r="H19" s="134"/>
      <c r="I19" s="134"/>
      <c r="J19" s="134"/>
      <c r="K19" s="14"/>
      <c r="L19" s="14"/>
      <c r="M19" s="14"/>
      <c r="N19" s="14"/>
      <c r="O19" s="259" t="s">
        <v>248</v>
      </c>
      <c r="P19" s="256"/>
      <c r="Q19" s="256"/>
      <c r="R19" s="256"/>
      <c r="S19" s="256"/>
      <c r="T19" s="256"/>
      <c r="U19" s="256"/>
      <c r="V19" s="256"/>
      <c r="W19" s="256"/>
      <c r="X19" s="256"/>
      <c r="Y19" s="52"/>
      <c r="Z19" s="16"/>
      <c r="AA19" s="16"/>
      <c r="AB19" s="16"/>
      <c r="AC19" s="16"/>
      <c r="AD19" s="28"/>
      <c r="AE19" s="28"/>
      <c r="AF19" s="16"/>
      <c r="AG19" s="44"/>
      <c r="AH19" s="45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26"/>
      <c r="AT19" s="39"/>
      <c r="AU19" s="40"/>
      <c r="AV19" s="76"/>
      <c r="AW19" s="77"/>
      <c r="AX19" s="77"/>
      <c r="AY19" s="78"/>
      <c r="AZ19" s="195">
        <f>ROUND(ROUND(G9*(1+AX9),0)+V21,0)</f>
        <v>859</v>
      </c>
      <c r="BA19" s="29"/>
      <c r="BB19" s="215"/>
    </row>
    <row r="20" spans="1:54" s="155" customFormat="1" ht="17.100000000000001" customHeight="1">
      <c r="A20" s="7">
        <v>16</v>
      </c>
      <c r="B20" s="8">
        <v>3696</v>
      </c>
      <c r="C20" s="9" t="s">
        <v>754</v>
      </c>
      <c r="D20" s="56"/>
      <c r="E20" s="56"/>
      <c r="F20" s="56"/>
      <c r="G20" s="56"/>
      <c r="H20" s="134"/>
      <c r="I20" s="134"/>
      <c r="J20" s="134"/>
      <c r="K20" s="14"/>
      <c r="L20" s="14"/>
      <c r="M20" s="14"/>
      <c r="N20" s="14"/>
      <c r="O20" s="257"/>
      <c r="P20" s="258"/>
      <c r="Q20" s="258"/>
      <c r="R20" s="258"/>
      <c r="S20" s="258"/>
      <c r="T20" s="258"/>
      <c r="U20" s="258"/>
      <c r="V20" s="258"/>
      <c r="W20" s="258"/>
      <c r="X20" s="258"/>
      <c r="Y20" s="48"/>
      <c r="Z20" s="19"/>
      <c r="AA20" s="20"/>
      <c r="AB20" s="20"/>
      <c r="AC20" s="20"/>
      <c r="AD20" s="31"/>
      <c r="AE20" s="31"/>
      <c r="AF20" s="122"/>
      <c r="AG20" s="122"/>
      <c r="AH20" s="129"/>
      <c r="AI20" s="43" t="s">
        <v>1853</v>
      </c>
      <c r="AJ20" s="20"/>
      <c r="AK20" s="20"/>
      <c r="AL20" s="20"/>
      <c r="AM20" s="20"/>
      <c r="AN20" s="20"/>
      <c r="AO20" s="20"/>
      <c r="AP20" s="20"/>
      <c r="AQ20" s="20"/>
      <c r="AR20" s="20"/>
      <c r="AS20" s="22" t="s">
        <v>1792</v>
      </c>
      <c r="AT20" s="230">
        <v>1</v>
      </c>
      <c r="AU20" s="231"/>
      <c r="AV20" s="76"/>
      <c r="AW20" s="77"/>
      <c r="AX20" s="77"/>
      <c r="AY20" s="78"/>
      <c r="AZ20" s="195">
        <f>ROUND(ROUND(G9*AT20,0)*(1+AX9),0)+(ROUND(V21*AT20,0))</f>
        <v>859</v>
      </c>
      <c r="BA20" s="29"/>
      <c r="BB20" s="215"/>
    </row>
    <row r="21" spans="1:54" s="155" customFormat="1" ht="17.100000000000001" customHeight="1">
      <c r="A21" s="7">
        <v>16</v>
      </c>
      <c r="B21" s="8">
        <v>3697</v>
      </c>
      <c r="C21" s="9" t="s">
        <v>531</v>
      </c>
      <c r="D21" s="56"/>
      <c r="E21" s="56"/>
      <c r="F21" s="56"/>
      <c r="G21" s="56"/>
      <c r="H21" s="134"/>
      <c r="I21" s="134"/>
      <c r="J21" s="134"/>
      <c r="K21" s="14"/>
      <c r="L21" s="14"/>
      <c r="M21" s="14"/>
      <c r="N21" s="14"/>
      <c r="O21" s="140"/>
      <c r="P21" s="135"/>
      <c r="Q21" s="135"/>
      <c r="R21" s="135"/>
      <c r="S21" s="135"/>
      <c r="T21" s="135"/>
      <c r="U21" s="135"/>
      <c r="V21" s="261">
        <v>485</v>
      </c>
      <c r="W21" s="261"/>
      <c r="X21" s="14" t="s">
        <v>121</v>
      </c>
      <c r="Y21" s="14"/>
      <c r="Z21" s="117" t="s">
        <v>265</v>
      </c>
      <c r="AA21" s="92"/>
      <c r="AB21" s="92"/>
      <c r="AC21" s="92"/>
      <c r="AD21" s="92"/>
      <c r="AE21" s="92"/>
      <c r="AF21" s="24" t="s">
        <v>1792</v>
      </c>
      <c r="AG21" s="239">
        <v>0.7</v>
      </c>
      <c r="AH21" s="240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26"/>
      <c r="AT21" s="39"/>
      <c r="AU21" s="40"/>
      <c r="AV21" s="76"/>
      <c r="AW21" s="77"/>
      <c r="AX21" s="77"/>
      <c r="AY21" s="78"/>
      <c r="AZ21" s="195">
        <f>ROUND(ROUND(G9*AG22,0)*(1+AX9),0)+(ROUND(V21*AG22,0))</f>
        <v>601</v>
      </c>
      <c r="BA21" s="29"/>
      <c r="BB21" s="215">
        <f t="shared" si="0"/>
        <v>734</v>
      </c>
    </row>
    <row r="22" spans="1:54" s="155" customFormat="1" ht="17.100000000000001" hidden="1" customHeight="1">
      <c r="A22" s="7">
        <v>16</v>
      </c>
      <c r="B22" s="8">
        <v>3698</v>
      </c>
      <c r="C22" s="9" t="s">
        <v>532</v>
      </c>
      <c r="D22" s="56"/>
      <c r="E22" s="56"/>
      <c r="F22" s="56"/>
      <c r="G22" s="56"/>
      <c r="H22" s="134"/>
      <c r="I22" s="134"/>
      <c r="J22" s="134"/>
      <c r="K22" s="14"/>
      <c r="L22" s="14"/>
      <c r="M22" s="14"/>
      <c r="N22" s="14"/>
      <c r="O22" s="61"/>
      <c r="P22" s="59"/>
      <c r="Q22" s="59"/>
      <c r="R22" s="59"/>
      <c r="S22" s="59"/>
      <c r="T22" s="59"/>
      <c r="U22" s="59"/>
      <c r="V22" s="59"/>
      <c r="W22" s="59"/>
      <c r="X22" s="59"/>
      <c r="Y22" s="60"/>
      <c r="Z22" s="93"/>
      <c r="AA22" s="94"/>
      <c r="AB22" s="94"/>
      <c r="AC22" s="94"/>
      <c r="AD22" s="94"/>
      <c r="AE22" s="94"/>
      <c r="AF22" s="22" t="s">
        <v>1792</v>
      </c>
      <c r="AG22" s="230">
        <v>0.7</v>
      </c>
      <c r="AH22" s="231"/>
      <c r="AI22" s="43" t="s">
        <v>1853</v>
      </c>
      <c r="AJ22" s="20"/>
      <c r="AK22" s="20"/>
      <c r="AL22" s="20"/>
      <c r="AM22" s="20"/>
      <c r="AN22" s="20"/>
      <c r="AO22" s="20"/>
      <c r="AP22" s="20"/>
      <c r="AQ22" s="20"/>
      <c r="AR22" s="20"/>
      <c r="AS22" s="22" t="s">
        <v>1792</v>
      </c>
      <c r="AT22" s="230">
        <v>1</v>
      </c>
      <c r="AU22" s="231"/>
      <c r="AV22" s="76"/>
      <c r="AW22" s="77"/>
      <c r="AX22" s="77"/>
      <c r="AY22" s="78"/>
      <c r="AZ22" s="195">
        <f>ROUND(ROUND(ROUND(G9*AG22,0)*AT22,0)*(1+AX9),0)+(ROUND(ROUND(V21*AG22,0)*AT22,0))</f>
        <v>601</v>
      </c>
      <c r="BA22" s="29"/>
      <c r="BB22" s="215">
        <f t="shared" si="0"/>
        <v>249</v>
      </c>
    </row>
    <row r="23" spans="1:54" s="155" customFormat="1" ht="17.100000000000001" customHeight="1">
      <c r="A23" s="7">
        <v>16</v>
      </c>
      <c r="B23" s="8">
        <v>3699</v>
      </c>
      <c r="C23" s="9" t="s">
        <v>755</v>
      </c>
      <c r="D23" s="56"/>
      <c r="E23" s="56"/>
      <c r="F23" s="56"/>
      <c r="G23" s="56"/>
      <c r="H23" s="134"/>
      <c r="I23" s="134"/>
      <c r="J23" s="134"/>
      <c r="K23" s="14"/>
      <c r="L23" s="14"/>
      <c r="M23" s="14"/>
      <c r="N23" s="14"/>
      <c r="O23" s="259" t="s">
        <v>249</v>
      </c>
      <c r="P23" s="256"/>
      <c r="Q23" s="256"/>
      <c r="R23" s="256"/>
      <c r="S23" s="256"/>
      <c r="T23" s="256"/>
      <c r="U23" s="256"/>
      <c r="V23" s="256"/>
      <c r="W23" s="256"/>
      <c r="X23" s="256"/>
      <c r="Y23" s="52"/>
      <c r="Z23" s="16"/>
      <c r="AA23" s="16"/>
      <c r="AB23" s="16"/>
      <c r="AC23" s="16"/>
      <c r="AD23" s="28"/>
      <c r="AE23" s="28"/>
      <c r="AF23" s="16"/>
      <c r="AG23" s="44"/>
      <c r="AH23" s="45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26"/>
      <c r="AT23" s="39"/>
      <c r="AU23" s="40"/>
      <c r="AV23" s="76"/>
      <c r="AW23" s="77"/>
      <c r="AX23" s="77"/>
      <c r="AY23" s="78"/>
      <c r="AZ23" s="195">
        <f>ROUND(ROUND(G9*(1+AX9),0)+V25,0)</f>
        <v>940</v>
      </c>
      <c r="BA23" s="29"/>
      <c r="BB23" s="215"/>
    </row>
    <row r="24" spans="1:54" s="155" customFormat="1" ht="17.100000000000001" customHeight="1">
      <c r="A24" s="7">
        <v>16</v>
      </c>
      <c r="B24" s="8">
        <v>3700</v>
      </c>
      <c r="C24" s="9" t="s">
        <v>756</v>
      </c>
      <c r="D24" s="56"/>
      <c r="E24" s="56"/>
      <c r="F24" s="56"/>
      <c r="G24" s="56"/>
      <c r="H24" s="134"/>
      <c r="I24" s="134"/>
      <c r="J24" s="134"/>
      <c r="K24" s="14"/>
      <c r="L24" s="14"/>
      <c r="M24" s="14"/>
      <c r="N24" s="14"/>
      <c r="O24" s="257"/>
      <c r="P24" s="258"/>
      <c r="Q24" s="258"/>
      <c r="R24" s="258"/>
      <c r="S24" s="258"/>
      <c r="T24" s="258"/>
      <c r="U24" s="258"/>
      <c r="V24" s="258"/>
      <c r="W24" s="258"/>
      <c r="X24" s="258"/>
      <c r="Y24" s="48"/>
      <c r="Z24" s="19"/>
      <c r="AA24" s="20"/>
      <c r="AB24" s="20"/>
      <c r="AC24" s="20"/>
      <c r="AD24" s="31"/>
      <c r="AE24" s="31"/>
      <c r="AF24" s="122"/>
      <c r="AG24" s="122"/>
      <c r="AH24" s="129"/>
      <c r="AI24" s="43" t="s">
        <v>1853</v>
      </c>
      <c r="AJ24" s="20"/>
      <c r="AK24" s="20"/>
      <c r="AL24" s="20"/>
      <c r="AM24" s="20"/>
      <c r="AN24" s="20"/>
      <c r="AO24" s="20"/>
      <c r="AP24" s="20"/>
      <c r="AQ24" s="20"/>
      <c r="AR24" s="20"/>
      <c r="AS24" s="22" t="s">
        <v>1792</v>
      </c>
      <c r="AT24" s="230">
        <v>1</v>
      </c>
      <c r="AU24" s="231"/>
      <c r="AV24" s="76"/>
      <c r="AW24" s="77"/>
      <c r="AX24" s="77"/>
      <c r="AY24" s="78"/>
      <c r="AZ24" s="195">
        <f>ROUND(ROUND(G9*AT24,0)*(1+AX9),0)+(ROUND(V25*AT24,0))</f>
        <v>940</v>
      </c>
      <c r="BA24" s="29"/>
      <c r="BB24" s="215"/>
    </row>
    <row r="25" spans="1:54" s="155" customFormat="1" ht="17.100000000000001" customHeight="1">
      <c r="A25" s="7">
        <v>16</v>
      </c>
      <c r="B25" s="8">
        <v>3701</v>
      </c>
      <c r="C25" s="9" t="s">
        <v>533</v>
      </c>
      <c r="D25" s="56"/>
      <c r="E25" s="56"/>
      <c r="F25" s="56"/>
      <c r="G25" s="56"/>
      <c r="H25" s="134"/>
      <c r="I25" s="134"/>
      <c r="J25" s="134"/>
      <c r="K25" s="14"/>
      <c r="L25" s="14"/>
      <c r="M25" s="14"/>
      <c r="N25" s="14"/>
      <c r="O25" s="140"/>
      <c r="P25" s="135"/>
      <c r="Q25" s="135"/>
      <c r="R25" s="135"/>
      <c r="S25" s="135"/>
      <c r="T25" s="135"/>
      <c r="U25" s="135"/>
      <c r="V25" s="261">
        <v>566</v>
      </c>
      <c r="W25" s="261"/>
      <c r="X25" s="14" t="s">
        <v>121</v>
      </c>
      <c r="Y25" s="14"/>
      <c r="Z25" s="117" t="s">
        <v>265</v>
      </c>
      <c r="AA25" s="92"/>
      <c r="AB25" s="92"/>
      <c r="AC25" s="92"/>
      <c r="AD25" s="92"/>
      <c r="AE25" s="92"/>
      <c r="AF25" s="24" t="s">
        <v>1792</v>
      </c>
      <c r="AG25" s="239">
        <v>0.7</v>
      </c>
      <c r="AH25" s="240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26"/>
      <c r="AT25" s="39"/>
      <c r="AU25" s="40"/>
      <c r="AV25" s="76"/>
      <c r="AW25" s="77"/>
      <c r="AX25" s="77"/>
      <c r="AY25" s="78"/>
      <c r="AZ25" s="195">
        <f>ROUND(ROUND(G9*AG26,0)*(1+AX9),0)+(ROUND(V25*AG26,0))</f>
        <v>657</v>
      </c>
      <c r="BA25" s="29"/>
      <c r="BB25" s="215">
        <f t="shared" si="0"/>
        <v>815</v>
      </c>
    </row>
    <row r="26" spans="1:54" s="155" customFormat="1" ht="17.100000000000001" hidden="1" customHeight="1">
      <c r="A26" s="7">
        <v>16</v>
      </c>
      <c r="B26" s="8">
        <v>3702</v>
      </c>
      <c r="C26" s="9" t="s">
        <v>534</v>
      </c>
      <c r="D26" s="56"/>
      <c r="E26" s="56"/>
      <c r="F26" s="56"/>
      <c r="G26" s="56"/>
      <c r="H26" s="134"/>
      <c r="I26" s="134"/>
      <c r="J26" s="134"/>
      <c r="K26" s="14"/>
      <c r="L26" s="14"/>
      <c r="M26" s="14"/>
      <c r="N26" s="14"/>
      <c r="O26" s="61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93"/>
      <c r="AA26" s="94"/>
      <c r="AB26" s="94"/>
      <c r="AC26" s="94"/>
      <c r="AD26" s="94"/>
      <c r="AE26" s="94"/>
      <c r="AF26" s="22" t="s">
        <v>1792</v>
      </c>
      <c r="AG26" s="230">
        <v>0.7</v>
      </c>
      <c r="AH26" s="231"/>
      <c r="AI26" s="43" t="s">
        <v>1853</v>
      </c>
      <c r="AJ26" s="20"/>
      <c r="AK26" s="20"/>
      <c r="AL26" s="20"/>
      <c r="AM26" s="20"/>
      <c r="AN26" s="20"/>
      <c r="AO26" s="20"/>
      <c r="AP26" s="20"/>
      <c r="AQ26" s="20"/>
      <c r="AR26" s="20"/>
      <c r="AS26" s="22" t="s">
        <v>1792</v>
      </c>
      <c r="AT26" s="230">
        <v>1</v>
      </c>
      <c r="AU26" s="231"/>
      <c r="AV26" s="76"/>
      <c r="AW26" s="77"/>
      <c r="AX26" s="77"/>
      <c r="AY26" s="78"/>
      <c r="AZ26" s="195">
        <f>ROUND(ROUND(ROUND(G9*AG26,0)*AT26,0)*(1+AX9),0)+(ROUND(ROUND(V25*AG26,0)*AT26,0))</f>
        <v>657</v>
      </c>
      <c r="BA26" s="29"/>
    </row>
    <row r="27" spans="1:54" s="155" customFormat="1" ht="17.100000000000001" customHeight="1">
      <c r="A27" s="7">
        <v>16</v>
      </c>
      <c r="B27" s="8">
        <v>3703</v>
      </c>
      <c r="C27" s="9" t="s">
        <v>757</v>
      </c>
      <c r="D27" s="242" t="s">
        <v>1257</v>
      </c>
      <c r="E27" s="256"/>
      <c r="F27" s="256"/>
      <c r="G27" s="256"/>
      <c r="H27" s="256"/>
      <c r="I27" s="256"/>
      <c r="J27" s="256"/>
      <c r="K27" s="256"/>
      <c r="L27" s="256"/>
      <c r="M27" s="256"/>
      <c r="N27" s="15"/>
      <c r="O27" s="259" t="s">
        <v>245</v>
      </c>
      <c r="P27" s="256"/>
      <c r="Q27" s="256"/>
      <c r="R27" s="256"/>
      <c r="S27" s="256"/>
      <c r="T27" s="256"/>
      <c r="U27" s="256"/>
      <c r="V27" s="256"/>
      <c r="W27" s="256"/>
      <c r="X27" s="256"/>
      <c r="Y27" s="52"/>
      <c r="Z27" s="16"/>
      <c r="AA27" s="16"/>
      <c r="AB27" s="16"/>
      <c r="AC27" s="16"/>
      <c r="AD27" s="28"/>
      <c r="AE27" s="28"/>
      <c r="AF27" s="16"/>
      <c r="AG27" s="44"/>
      <c r="AH27" s="45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26"/>
      <c r="AT27" s="39"/>
      <c r="AU27" s="40"/>
      <c r="AV27" s="76"/>
      <c r="AW27" s="77"/>
      <c r="AX27" s="77"/>
      <c r="AY27" s="78"/>
      <c r="AZ27" s="195">
        <f>ROUND(ROUND(G29*(1+AX9),0)+V29,0)</f>
        <v>768</v>
      </c>
      <c r="BA27" s="29"/>
    </row>
    <row r="28" spans="1:54" s="155" customFormat="1" ht="17.100000000000001" customHeight="1">
      <c r="A28" s="7">
        <v>16</v>
      </c>
      <c r="B28" s="8">
        <v>3704</v>
      </c>
      <c r="C28" s="9" t="s">
        <v>758</v>
      </c>
      <c r="D28" s="257"/>
      <c r="E28" s="258"/>
      <c r="F28" s="258"/>
      <c r="G28" s="258"/>
      <c r="H28" s="258"/>
      <c r="I28" s="258"/>
      <c r="J28" s="258"/>
      <c r="K28" s="258"/>
      <c r="L28" s="258"/>
      <c r="M28" s="258"/>
      <c r="N28" s="133"/>
      <c r="O28" s="257"/>
      <c r="P28" s="258"/>
      <c r="Q28" s="258"/>
      <c r="R28" s="258"/>
      <c r="S28" s="258"/>
      <c r="T28" s="258"/>
      <c r="U28" s="258"/>
      <c r="V28" s="258"/>
      <c r="W28" s="258"/>
      <c r="X28" s="258"/>
      <c r="Y28" s="48"/>
      <c r="Z28" s="19"/>
      <c r="AA28" s="20"/>
      <c r="AB28" s="20"/>
      <c r="AC28" s="20"/>
      <c r="AD28" s="31"/>
      <c r="AE28" s="31"/>
      <c r="AF28" s="122"/>
      <c r="AG28" s="122"/>
      <c r="AH28" s="129"/>
      <c r="AI28" s="43" t="s">
        <v>1853</v>
      </c>
      <c r="AJ28" s="20"/>
      <c r="AK28" s="20"/>
      <c r="AL28" s="20"/>
      <c r="AM28" s="20"/>
      <c r="AN28" s="20"/>
      <c r="AO28" s="20"/>
      <c r="AP28" s="20"/>
      <c r="AQ28" s="20"/>
      <c r="AR28" s="20"/>
      <c r="AS28" s="22" t="s">
        <v>1792</v>
      </c>
      <c r="AT28" s="230">
        <v>1</v>
      </c>
      <c r="AU28" s="231"/>
      <c r="AV28" s="76"/>
      <c r="AW28" s="77"/>
      <c r="AX28" s="77"/>
      <c r="AY28" s="78"/>
      <c r="AZ28" s="195">
        <f>ROUND(ROUND(G29*AT28,0)*(1+AX9),0)+(ROUND(V29*AT28,0))</f>
        <v>768</v>
      </c>
      <c r="BA28" s="29"/>
    </row>
    <row r="29" spans="1:54" s="155" customFormat="1" ht="17.100000000000001" customHeight="1">
      <c r="A29" s="7">
        <v>16</v>
      </c>
      <c r="B29" s="8">
        <v>3705</v>
      </c>
      <c r="C29" s="9" t="s">
        <v>535</v>
      </c>
      <c r="D29" s="55"/>
      <c r="E29" s="56"/>
      <c r="F29" s="135"/>
      <c r="G29" s="241">
        <v>393</v>
      </c>
      <c r="H29" s="241"/>
      <c r="I29" s="14" t="s">
        <v>121</v>
      </c>
      <c r="J29" s="14"/>
      <c r="K29" s="24"/>
      <c r="L29" s="27"/>
      <c r="M29" s="27"/>
      <c r="N29" s="133"/>
      <c r="O29" s="135"/>
      <c r="P29" s="135"/>
      <c r="Q29" s="135"/>
      <c r="R29" s="135"/>
      <c r="S29" s="135"/>
      <c r="T29" s="135"/>
      <c r="U29" s="135"/>
      <c r="V29" s="260">
        <v>178</v>
      </c>
      <c r="W29" s="260"/>
      <c r="X29" s="14" t="s">
        <v>121</v>
      </c>
      <c r="Y29" s="14"/>
      <c r="Z29" s="117" t="s">
        <v>265</v>
      </c>
      <c r="AA29" s="92"/>
      <c r="AB29" s="92"/>
      <c r="AC29" s="92"/>
      <c r="AD29" s="92"/>
      <c r="AE29" s="92"/>
      <c r="AF29" s="24" t="s">
        <v>1792</v>
      </c>
      <c r="AG29" s="239">
        <v>0.7</v>
      </c>
      <c r="AH29" s="240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26"/>
      <c r="AT29" s="39"/>
      <c r="AU29" s="40"/>
      <c r="AV29" s="76"/>
      <c r="AW29" s="77"/>
      <c r="AX29" s="77"/>
      <c r="AY29" s="78"/>
      <c r="AZ29" s="195">
        <f>ROUND(ROUND(G29*AG30,0)*(1+AX9),0)+(ROUND(V29*AG30,0))</f>
        <v>538</v>
      </c>
      <c r="BA29" s="29"/>
      <c r="BB29" s="215">
        <f>$G$29+V29</f>
        <v>571</v>
      </c>
    </row>
    <row r="30" spans="1:54" s="155" customFormat="1" ht="17.100000000000001" hidden="1" customHeight="1">
      <c r="A30" s="7">
        <v>16</v>
      </c>
      <c r="B30" s="8">
        <v>3706</v>
      </c>
      <c r="C30" s="9" t="s">
        <v>536</v>
      </c>
      <c r="D30" s="55"/>
      <c r="E30" s="56"/>
      <c r="F30" s="56"/>
      <c r="G30" s="135"/>
      <c r="H30" s="135"/>
      <c r="I30" s="135"/>
      <c r="J30" s="135"/>
      <c r="K30" s="135"/>
      <c r="L30" s="135"/>
      <c r="M30" s="67"/>
      <c r="N30" s="18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60"/>
      <c r="Z30" s="93"/>
      <c r="AA30" s="94"/>
      <c r="AB30" s="94"/>
      <c r="AC30" s="94"/>
      <c r="AD30" s="94"/>
      <c r="AE30" s="94"/>
      <c r="AF30" s="22" t="s">
        <v>1792</v>
      </c>
      <c r="AG30" s="230">
        <v>0.7</v>
      </c>
      <c r="AH30" s="231"/>
      <c r="AI30" s="43" t="s">
        <v>1853</v>
      </c>
      <c r="AJ30" s="20"/>
      <c r="AK30" s="20"/>
      <c r="AL30" s="20"/>
      <c r="AM30" s="20"/>
      <c r="AN30" s="20"/>
      <c r="AO30" s="20"/>
      <c r="AP30" s="20"/>
      <c r="AQ30" s="20"/>
      <c r="AR30" s="20"/>
      <c r="AS30" s="22" t="s">
        <v>1792</v>
      </c>
      <c r="AT30" s="230">
        <v>1</v>
      </c>
      <c r="AU30" s="231"/>
      <c r="AZ30" s="195">
        <f>ROUND(ROUND(ROUND(G29*AG30,0)*AT30,0)*(1+AX9),0)+(ROUND(ROUND(V29*AG30,0)*AT30,0))</f>
        <v>538</v>
      </c>
      <c r="BA30" s="29"/>
      <c r="BB30" s="215">
        <f t="shared" ref="BB30:BB41" si="1">$G$29+V30</f>
        <v>393</v>
      </c>
    </row>
    <row r="31" spans="1:54" s="155" customFormat="1" ht="17.100000000000001" customHeight="1">
      <c r="A31" s="7">
        <v>16</v>
      </c>
      <c r="B31" s="8">
        <v>3707</v>
      </c>
      <c r="C31" s="9" t="s">
        <v>759</v>
      </c>
      <c r="D31" s="55"/>
      <c r="E31" s="56"/>
      <c r="F31" s="56"/>
      <c r="G31" s="56"/>
      <c r="H31" s="134"/>
      <c r="I31" s="134"/>
      <c r="J31" s="134"/>
      <c r="K31" s="14"/>
      <c r="L31" s="14"/>
      <c r="M31" s="14"/>
      <c r="N31" s="18"/>
      <c r="O31" s="259" t="s">
        <v>246</v>
      </c>
      <c r="P31" s="256"/>
      <c r="Q31" s="256"/>
      <c r="R31" s="256"/>
      <c r="S31" s="256"/>
      <c r="T31" s="256"/>
      <c r="U31" s="256"/>
      <c r="V31" s="256"/>
      <c r="W31" s="256"/>
      <c r="X31" s="256"/>
      <c r="Y31" s="52"/>
      <c r="Z31" s="16"/>
      <c r="AA31" s="16"/>
      <c r="AB31" s="16"/>
      <c r="AC31" s="16"/>
      <c r="AD31" s="28"/>
      <c r="AE31" s="28"/>
      <c r="AF31" s="16"/>
      <c r="AG31" s="44"/>
      <c r="AH31" s="45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26"/>
      <c r="AT31" s="39"/>
      <c r="AU31" s="40"/>
      <c r="AZ31" s="195">
        <f>ROUND(ROUND(G29*(1+AX9),0)+V33,0)</f>
        <v>849</v>
      </c>
      <c r="BA31" s="29"/>
      <c r="BB31" s="215"/>
    </row>
    <row r="32" spans="1:54" s="155" customFormat="1" ht="17.100000000000001" customHeight="1">
      <c r="A32" s="7">
        <v>16</v>
      </c>
      <c r="B32" s="8">
        <v>3708</v>
      </c>
      <c r="C32" s="9" t="s">
        <v>760</v>
      </c>
      <c r="D32" s="56"/>
      <c r="E32" s="56"/>
      <c r="F32" s="56"/>
      <c r="G32" s="56"/>
      <c r="H32" s="134"/>
      <c r="I32" s="134"/>
      <c r="J32" s="134"/>
      <c r="K32" s="14"/>
      <c r="L32" s="14"/>
      <c r="M32" s="14"/>
      <c r="N32" s="18"/>
      <c r="O32" s="257"/>
      <c r="P32" s="258"/>
      <c r="Q32" s="258"/>
      <c r="R32" s="258"/>
      <c r="S32" s="258"/>
      <c r="T32" s="258"/>
      <c r="U32" s="258"/>
      <c r="V32" s="258"/>
      <c r="W32" s="258"/>
      <c r="X32" s="258"/>
      <c r="Y32" s="48"/>
      <c r="Z32" s="19"/>
      <c r="AA32" s="20"/>
      <c r="AB32" s="20"/>
      <c r="AC32" s="20"/>
      <c r="AD32" s="31"/>
      <c r="AE32" s="31"/>
      <c r="AF32" s="122"/>
      <c r="AG32" s="122"/>
      <c r="AH32" s="129"/>
      <c r="AI32" s="43" t="s">
        <v>1853</v>
      </c>
      <c r="AJ32" s="20"/>
      <c r="AK32" s="20"/>
      <c r="AL32" s="20"/>
      <c r="AM32" s="20"/>
      <c r="AN32" s="20"/>
      <c r="AO32" s="20"/>
      <c r="AP32" s="20"/>
      <c r="AQ32" s="20"/>
      <c r="AR32" s="20"/>
      <c r="AS32" s="22" t="s">
        <v>1792</v>
      </c>
      <c r="AT32" s="230">
        <v>1</v>
      </c>
      <c r="AU32" s="231"/>
      <c r="AZ32" s="195">
        <f>ROUND(ROUND(G29*AT32,0)*(1+AX9),0)+(ROUND(V33*AT32,0))</f>
        <v>849</v>
      </c>
      <c r="BA32" s="29"/>
      <c r="BB32" s="215"/>
    </row>
    <row r="33" spans="1:54" s="155" customFormat="1" ht="17.100000000000001" customHeight="1">
      <c r="A33" s="7">
        <v>16</v>
      </c>
      <c r="B33" s="8">
        <v>3709</v>
      </c>
      <c r="C33" s="9" t="s">
        <v>537</v>
      </c>
      <c r="D33" s="56"/>
      <c r="E33" s="56"/>
      <c r="F33" s="56"/>
      <c r="G33" s="56"/>
      <c r="H33" s="134"/>
      <c r="I33" s="134"/>
      <c r="J33" s="134"/>
      <c r="K33" s="14"/>
      <c r="L33" s="14"/>
      <c r="M33" s="14"/>
      <c r="N33" s="18"/>
      <c r="O33" s="135"/>
      <c r="P33" s="135"/>
      <c r="Q33" s="135"/>
      <c r="R33" s="135"/>
      <c r="S33" s="135"/>
      <c r="T33" s="135"/>
      <c r="U33" s="135"/>
      <c r="V33" s="260">
        <v>259</v>
      </c>
      <c r="W33" s="260"/>
      <c r="X33" s="14" t="s">
        <v>121</v>
      </c>
      <c r="Y33" s="14"/>
      <c r="Z33" s="117" t="s">
        <v>265</v>
      </c>
      <c r="AA33" s="92"/>
      <c r="AB33" s="92"/>
      <c r="AC33" s="92"/>
      <c r="AD33" s="92"/>
      <c r="AE33" s="92"/>
      <c r="AF33" s="24" t="s">
        <v>1792</v>
      </c>
      <c r="AG33" s="239">
        <v>0.7</v>
      </c>
      <c r="AH33" s="240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26"/>
      <c r="AT33" s="39"/>
      <c r="AU33" s="40"/>
      <c r="AZ33" s="195">
        <f>ROUND(ROUND(G29*AG34,0)*(1+AX9),0)+(ROUND(V33*AG34,0))</f>
        <v>594</v>
      </c>
      <c r="BA33" s="29"/>
      <c r="BB33" s="215">
        <f t="shared" si="1"/>
        <v>652</v>
      </c>
    </row>
    <row r="34" spans="1:54" s="155" customFormat="1" ht="17.100000000000001" hidden="1" customHeight="1">
      <c r="A34" s="7">
        <v>16</v>
      </c>
      <c r="B34" s="8">
        <v>3710</v>
      </c>
      <c r="C34" s="9" t="s">
        <v>538</v>
      </c>
      <c r="D34" s="56"/>
      <c r="E34" s="56"/>
      <c r="F34" s="56"/>
      <c r="G34" s="56"/>
      <c r="H34" s="134"/>
      <c r="I34" s="134"/>
      <c r="J34" s="134"/>
      <c r="K34" s="14"/>
      <c r="L34" s="14"/>
      <c r="M34" s="14"/>
      <c r="N34" s="18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93"/>
      <c r="AA34" s="94"/>
      <c r="AB34" s="94"/>
      <c r="AC34" s="94"/>
      <c r="AD34" s="94"/>
      <c r="AE34" s="94"/>
      <c r="AF34" s="22" t="s">
        <v>1792</v>
      </c>
      <c r="AG34" s="230">
        <v>0.7</v>
      </c>
      <c r="AH34" s="231"/>
      <c r="AI34" s="43" t="s">
        <v>1853</v>
      </c>
      <c r="AJ34" s="20"/>
      <c r="AK34" s="20"/>
      <c r="AL34" s="20"/>
      <c r="AM34" s="20"/>
      <c r="AN34" s="20"/>
      <c r="AO34" s="20"/>
      <c r="AP34" s="20"/>
      <c r="AQ34" s="20"/>
      <c r="AR34" s="20"/>
      <c r="AS34" s="22" t="s">
        <v>1792</v>
      </c>
      <c r="AT34" s="230">
        <v>1</v>
      </c>
      <c r="AU34" s="231"/>
      <c r="AZ34" s="195">
        <f>ROUND(ROUND(ROUND(G29*AG34,0)*AT34,0)*(1+AX9),0)+(ROUND(ROUND(V33*AG34,0)*AT34,0))</f>
        <v>594</v>
      </c>
      <c r="BA34" s="29"/>
      <c r="BB34" s="215">
        <f t="shared" si="1"/>
        <v>393</v>
      </c>
    </row>
    <row r="35" spans="1:54" s="155" customFormat="1" ht="17.100000000000001" customHeight="1">
      <c r="A35" s="7">
        <v>16</v>
      </c>
      <c r="B35" s="8">
        <v>3711</v>
      </c>
      <c r="C35" s="9" t="s">
        <v>761</v>
      </c>
      <c r="D35" s="56"/>
      <c r="E35" s="56"/>
      <c r="F35" s="56"/>
      <c r="G35" s="56"/>
      <c r="H35" s="134"/>
      <c r="I35" s="134"/>
      <c r="J35" s="134"/>
      <c r="K35" s="14"/>
      <c r="L35" s="14"/>
      <c r="M35" s="14"/>
      <c r="N35" s="14"/>
      <c r="O35" s="259" t="s">
        <v>247</v>
      </c>
      <c r="P35" s="256"/>
      <c r="Q35" s="256"/>
      <c r="R35" s="256"/>
      <c r="S35" s="256"/>
      <c r="T35" s="256"/>
      <c r="U35" s="256"/>
      <c r="V35" s="256"/>
      <c r="W35" s="256"/>
      <c r="X35" s="256"/>
      <c r="Y35" s="52"/>
      <c r="Z35" s="16"/>
      <c r="AA35" s="16"/>
      <c r="AB35" s="16"/>
      <c r="AC35" s="16"/>
      <c r="AD35" s="28"/>
      <c r="AE35" s="28"/>
      <c r="AF35" s="16"/>
      <c r="AG35" s="44"/>
      <c r="AH35" s="45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26"/>
      <c r="AT35" s="39"/>
      <c r="AU35" s="40"/>
      <c r="AZ35" s="195">
        <f>ROUND(ROUND(G29*(1+AX9),0)+V37,0)</f>
        <v>931</v>
      </c>
      <c r="BA35" s="29"/>
      <c r="BB35" s="215"/>
    </row>
    <row r="36" spans="1:54" s="155" customFormat="1" ht="17.100000000000001" customHeight="1">
      <c r="A36" s="7">
        <v>16</v>
      </c>
      <c r="B36" s="8">
        <v>3712</v>
      </c>
      <c r="C36" s="9" t="s">
        <v>762</v>
      </c>
      <c r="D36" s="56"/>
      <c r="E36" s="56"/>
      <c r="F36" s="56"/>
      <c r="G36" s="56"/>
      <c r="H36" s="134"/>
      <c r="I36" s="134"/>
      <c r="J36" s="134"/>
      <c r="K36" s="14"/>
      <c r="L36" s="14"/>
      <c r="M36" s="14"/>
      <c r="N36" s="14"/>
      <c r="O36" s="257"/>
      <c r="P36" s="258"/>
      <c r="Q36" s="258"/>
      <c r="R36" s="258"/>
      <c r="S36" s="258"/>
      <c r="T36" s="258"/>
      <c r="U36" s="258"/>
      <c r="V36" s="258"/>
      <c r="W36" s="258"/>
      <c r="X36" s="258"/>
      <c r="Y36" s="48"/>
      <c r="Z36" s="19"/>
      <c r="AA36" s="20"/>
      <c r="AB36" s="20"/>
      <c r="AC36" s="20"/>
      <c r="AD36" s="31"/>
      <c r="AE36" s="31"/>
      <c r="AF36" s="122"/>
      <c r="AG36" s="122"/>
      <c r="AH36" s="129"/>
      <c r="AI36" s="43" t="s">
        <v>1853</v>
      </c>
      <c r="AJ36" s="20"/>
      <c r="AK36" s="20"/>
      <c r="AL36" s="20"/>
      <c r="AM36" s="20"/>
      <c r="AN36" s="20"/>
      <c r="AO36" s="20"/>
      <c r="AP36" s="20"/>
      <c r="AQ36" s="20"/>
      <c r="AR36" s="20"/>
      <c r="AS36" s="22" t="s">
        <v>1792</v>
      </c>
      <c r="AT36" s="230">
        <v>1</v>
      </c>
      <c r="AU36" s="231"/>
      <c r="AZ36" s="195">
        <f>ROUND(ROUND(G29*AT36,0)*(1+AX9),0)+(ROUND(V37*AT36,0))</f>
        <v>931</v>
      </c>
      <c r="BA36" s="29"/>
      <c r="BB36" s="215"/>
    </row>
    <row r="37" spans="1:54" s="155" customFormat="1" ht="17.100000000000001" customHeight="1">
      <c r="A37" s="7">
        <v>16</v>
      </c>
      <c r="B37" s="8">
        <v>3713</v>
      </c>
      <c r="C37" s="9" t="s">
        <v>539</v>
      </c>
      <c r="D37" s="56"/>
      <c r="E37" s="56"/>
      <c r="F37" s="56"/>
      <c r="G37" s="56"/>
      <c r="H37" s="134"/>
      <c r="I37" s="134"/>
      <c r="J37" s="134"/>
      <c r="K37" s="14"/>
      <c r="L37" s="14"/>
      <c r="M37" s="14"/>
      <c r="N37" s="14"/>
      <c r="O37" s="140"/>
      <c r="P37" s="135"/>
      <c r="Q37" s="135"/>
      <c r="R37" s="135"/>
      <c r="S37" s="135"/>
      <c r="T37" s="135"/>
      <c r="U37" s="135"/>
      <c r="V37" s="261">
        <v>341</v>
      </c>
      <c r="W37" s="261"/>
      <c r="X37" s="14" t="s">
        <v>121</v>
      </c>
      <c r="Y37" s="14"/>
      <c r="Z37" s="117" t="s">
        <v>265</v>
      </c>
      <c r="AA37" s="92"/>
      <c r="AB37" s="92"/>
      <c r="AC37" s="92"/>
      <c r="AD37" s="92"/>
      <c r="AE37" s="92"/>
      <c r="AF37" s="24" t="s">
        <v>1792</v>
      </c>
      <c r="AG37" s="239">
        <v>0.7</v>
      </c>
      <c r="AH37" s="240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26"/>
      <c r="AT37" s="39"/>
      <c r="AU37" s="40"/>
      <c r="AV37" s="76"/>
      <c r="AW37" s="77"/>
      <c r="AX37" s="77"/>
      <c r="AY37" s="78"/>
      <c r="AZ37" s="195">
        <f>ROUND(ROUND(G29*AG38,0)*(1+AX9),0)+(ROUND(V37*AG38,0))</f>
        <v>652</v>
      </c>
      <c r="BA37" s="29"/>
      <c r="BB37" s="215">
        <f t="shared" si="1"/>
        <v>734</v>
      </c>
    </row>
    <row r="38" spans="1:54" s="155" customFormat="1" ht="17.100000000000001" hidden="1" customHeight="1">
      <c r="A38" s="7">
        <v>16</v>
      </c>
      <c r="B38" s="8">
        <v>3714</v>
      </c>
      <c r="C38" s="9" t="s">
        <v>540</v>
      </c>
      <c r="D38" s="56"/>
      <c r="E38" s="56"/>
      <c r="F38" s="56"/>
      <c r="G38" s="56"/>
      <c r="H38" s="134"/>
      <c r="I38" s="134"/>
      <c r="J38" s="134"/>
      <c r="K38" s="14"/>
      <c r="L38" s="14"/>
      <c r="M38" s="14"/>
      <c r="N38" s="14"/>
      <c r="O38" s="61"/>
      <c r="P38" s="59"/>
      <c r="Q38" s="59"/>
      <c r="R38" s="59"/>
      <c r="S38" s="59"/>
      <c r="T38" s="59"/>
      <c r="U38" s="59"/>
      <c r="V38" s="59"/>
      <c r="W38" s="59"/>
      <c r="X38" s="59"/>
      <c r="Y38" s="60"/>
      <c r="Z38" s="93"/>
      <c r="AA38" s="94"/>
      <c r="AB38" s="94"/>
      <c r="AC38" s="94"/>
      <c r="AD38" s="94"/>
      <c r="AE38" s="94"/>
      <c r="AF38" s="22" t="s">
        <v>1792</v>
      </c>
      <c r="AG38" s="230">
        <v>0.7</v>
      </c>
      <c r="AH38" s="231"/>
      <c r="AI38" s="43" t="s">
        <v>1853</v>
      </c>
      <c r="AJ38" s="20"/>
      <c r="AK38" s="20"/>
      <c r="AL38" s="20"/>
      <c r="AM38" s="20"/>
      <c r="AN38" s="20"/>
      <c r="AO38" s="20"/>
      <c r="AP38" s="20"/>
      <c r="AQ38" s="20"/>
      <c r="AR38" s="20"/>
      <c r="AS38" s="22" t="s">
        <v>1792</v>
      </c>
      <c r="AT38" s="230">
        <v>1</v>
      </c>
      <c r="AU38" s="231"/>
      <c r="AV38" s="76"/>
      <c r="AW38" s="77"/>
      <c r="AX38" s="77"/>
      <c r="AY38" s="78"/>
      <c r="AZ38" s="195">
        <f>ROUND(ROUND(ROUND(G29*AG38,0)*AT38,0)*(1+AX9),0)+(ROUND(ROUND(V37*AG38,0)*AT38,0))</f>
        <v>652</v>
      </c>
      <c r="BA38" s="29"/>
      <c r="BB38" s="215">
        <f t="shared" si="1"/>
        <v>393</v>
      </c>
    </row>
    <row r="39" spans="1:54" s="155" customFormat="1" ht="17.100000000000001" customHeight="1">
      <c r="A39" s="7">
        <v>16</v>
      </c>
      <c r="B39" s="8">
        <v>3715</v>
      </c>
      <c r="C39" s="9" t="s">
        <v>763</v>
      </c>
      <c r="D39" s="56"/>
      <c r="E39" s="56"/>
      <c r="F39" s="56"/>
      <c r="G39" s="56"/>
      <c r="H39" s="134"/>
      <c r="I39" s="134"/>
      <c r="J39" s="134"/>
      <c r="K39" s="14"/>
      <c r="L39" s="14"/>
      <c r="M39" s="14"/>
      <c r="N39" s="14"/>
      <c r="O39" s="259" t="s">
        <v>248</v>
      </c>
      <c r="P39" s="256"/>
      <c r="Q39" s="256"/>
      <c r="R39" s="256"/>
      <c r="S39" s="256"/>
      <c r="T39" s="256"/>
      <c r="U39" s="256"/>
      <c r="V39" s="256"/>
      <c r="W39" s="256"/>
      <c r="X39" s="256"/>
      <c r="Y39" s="52"/>
      <c r="Z39" s="16"/>
      <c r="AA39" s="16"/>
      <c r="AB39" s="16"/>
      <c r="AC39" s="16"/>
      <c r="AD39" s="28"/>
      <c r="AE39" s="28"/>
      <c r="AF39" s="16"/>
      <c r="AG39" s="44"/>
      <c r="AH39" s="45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26"/>
      <c r="AT39" s="39"/>
      <c r="AU39" s="40"/>
      <c r="AV39" s="76"/>
      <c r="AW39" s="77"/>
      <c r="AX39" s="77"/>
      <c r="AY39" s="78"/>
      <c r="AZ39" s="195">
        <f>ROUND(ROUND(G29*(1+AX9),0)+V41,0)</f>
        <v>1012</v>
      </c>
      <c r="BA39" s="29"/>
      <c r="BB39" s="215"/>
    </row>
    <row r="40" spans="1:54" s="155" customFormat="1" ht="17.100000000000001" customHeight="1">
      <c r="A40" s="7">
        <v>16</v>
      </c>
      <c r="B40" s="8">
        <v>3716</v>
      </c>
      <c r="C40" s="9" t="s">
        <v>764</v>
      </c>
      <c r="D40" s="56"/>
      <c r="E40" s="56"/>
      <c r="F40" s="56"/>
      <c r="G40" s="56"/>
      <c r="H40" s="134"/>
      <c r="I40" s="134"/>
      <c r="J40" s="134"/>
      <c r="K40" s="14"/>
      <c r="L40" s="14"/>
      <c r="M40" s="14"/>
      <c r="N40" s="14"/>
      <c r="O40" s="257"/>
      <c r="P40" s="258"/>
      <c r="Q40" s="258"/>
      <c r="R40" s="258"/>
      <c r="S40" s="258"/>
      <c r="T40" s="258"/>
      <c r="U40" s="258"/>
      <c r="V40" s="258"/>
      <c r="W40" s="258"/>
      <c r="X40" s="258"/>
      <c r="Y40" s="48"/>
      <c r="Z40" s="19"/>
      <c r="AA40" s="20"/>
      <c r="AB40" s="20"/>
      <c r="AC40" s="20"/>
      <c r="AD40" s="31"/>
      <c r="AE40" s="31"/>
      <c r="AF40" s="122"/>
      <c r="AG40" s="122"/>
      <c r="AH40" s="129"/>
      <c r="AI40" s="43" t="s">
        <v>1853</v>
      </c>
      <c r="AJ40" s="20"/>
      <c r="AK40" s="20"/>
      <c r="AL40" s="20"/>
      <c r="AM40" s="20"/>
      <c r="AN40" s="20"/>
      <c r="AO40" s="20"/>
      <c r="AP40" s="20"/>
      <c r="AQ40" s="20"/>
      <c r="AR40" s="20"/>
      <c r="AS40" s="22" t="s">
        <v>1792</v>
      </c>
      <c r="AT40" s="230">
        <v>1</v>
      </c>
      <c r="AU40" s="231"/>
      <c r="AV40" s="76"/>
      <c r="AW40" s="77"/>
      <c r="AX40" s="77"/>
      <c r="AY40" s="78"/>
      <c r="AZ40" s="195">
        <f>ROUND(ROUND(G29*AT40,0)*(1+AX9),0)+(ROUND(V41*AT40,0))</f>
        <v>1012</v>
      </c>
      <c r="BA40" s="29"/>
      <c r="BB40" s="215"/>
    </row>
    <row r="41" spans="1:54" s="155" customFormat="1" ht="17.100000000000001" customHeight="1">
      <c r="A41" s="7">
        <v>16</v>
      </c>
      <c r="B41" s="8">
        <v>3717</v>
      </c>
      <c r="C41" s="9" t="s">
        <v>541</v>
      </c>
      <c r="D41" s="56"/>
      <c r="E41" s="56"/>
      <c r="F41" s="56"/>
      <c r="G41" s="56"/>
      <c r="H41" s="134"/>
      <c r="I41" s="134"/>
      <c r="J41" s="134"/>
      <c r="K41" s="14"/>
      <c r="L41" s="14"/>
      <c r="M41" s="14"/>
      <c r="N41" s="14"/>
      <c r="O41" s="140"/>
      <c r="P41" s="135"/>
      <c r="Q41" s="135"/>
      <c r="R41" s="135"/>
      <c r="S41" s="135"/>
      <c r="T41" s="135"/>
      <c r="U41" s="135"/>
      <c r="V41" s="261">
        <v>422</v>
      </c>
      <c r="W41" s="261"/>
      <c r="X41" s="14" t="s">
        <v>121</v>
      </c>
      <c r="Y41" s="14"/>
      <c r="Z41" s="117" t="s">
        <v>265</v>
      </c>
      <c r="AA41" s="92"/>
      <c r="AB41" s="92"/>
      <c r="AC41" s="92"/>
      <c r="AD41" s="92"/>
      <c r="AE41" s="92"/>
      <c r="AF41" s="24" t="s">
        <v>1792</v>
      </c>
      <c r="AG41" s="239">
        <v>0.7</v>
      </c>
      <c r="AH41" s="240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26"/>
      <c r="AT41" s="39"/>
      <c r="AU41" s="40"/>
      <c r="AV41" s="76"/>
      <c r="AW41" s="77"/>
      <c r="AX41" s="77"/>
      <c r="AY41" s="78"/>
      <c r="AZ41" s="195">
        <f>ROUND(ROUND(G29*AG42,0)*(1+AX9),0)+(ROUND(V41*AG42,0))</f>
        <v>708</v>
      </c>
      <c r="BA41" s="29"/>
      <c r="BB41" s="215">
        <f t="shared" si="1"/>
        <v>815</v>
      </c>
    </row>
    <row r="42" spans="1:54" s="155" customFormat="1" ht="17.100000000000001" hidden="1" customHeight="1">
      <c r="A42" s="7">
        <v>16</v>
      </c>
      <c r="B42" s="8">
        <v>3718</v>
      </c>
      <c r="C42" s="9" t="s">
        <v>542</v>
      </c>
      <c r="D42" s="57"/>
      <c r="E42" s="58"/>
      <c r="F42" s="58"/>
      <c r="G42" s="58"/>
      <c r="H42" s="136"/>
      <c r="I42" s="136"/>
      <c r="J42" s="136"/>
      <c r="K42" s="20"/>
      <c r="L42" s="20"/>
      <c r="M42" s="20"/>
      <c r="N42" s="21"/>
      <c r="O42" s="61"/>
      <c r="P42" s="59"/>
      <c r="Q42" s="59"/>
      <c r="R42" s="59"/>
      <c r="S42" s="59"/>
      <c r="T42" s="59"/>
      <c r="U42" s="59"/>
      <c r="V42" s="59"/>
      <c r="W42" s="59"/>
      <c r="X42" s="59"/>
      <c r="Y42" s="60"/>
      <c r="Z42" s="93"/>
      <c r="AA42" s="94"/>
      <c r="AB42" s="94"/>
      <c r="AC42" s="94"/>
      <c r="AD42" s="94"/>
      <c r="AE42" s="94"/>
      <c r="AF42" s="22" t="s">
        <v>1792</v>
      </c>
      <c r="AG42" s="230">
        <v>0.7</v>
      </c>
      <c r="AH42" s="231"/>
      <c r="AI42" s="43" t="s">
        <v>1853</v>
      </c>
      <c r="AJ42" s="20"/>
      <c r="AK42" s="20"/>
      <c r="AL42" s="20"/>
      <c r="AM42" s="20"/>
      <c r="AN42" s="20"/>
      <c r="AO42" s="20"/>
      <c r="AP42" s="20"/>
      <c r="AQ42" s="20"/>
      <c r="AR42" s="20"/>
      <c r="AS42" s="22" t="s">
        <v>1792</v>
      </c>
      <c r="AT42" s="230">
        <v>1</v>
      </c>
      <c r="AU42" s="231"/>
      <c r="AV42" s="76"/>
      <c r="AW42" s="77"/>
      <c r="AX42" s="77"/>
      <c r="AY42" s="78"/>
      <c r="AZ42" s="195">
        <f>ROUND(ROUND(ROUND(G29*AG42,0)*AT42,0)*(1+AX9),0)+(ROUND(ROUND(V41*AG42,0)*AT42,0))</f>
        <v>708</v>
      </c>
      <c r="BA42" s="29"/>
    </row>
    <row r="43" spans="1:54" s="155" customFormat="1" ht="17.100000000000001" customHeight="1">
      <c r="A43" s="7">
        <v>16</v>
      </c>
      <c r="B43" s="8">
        <v>3719</v>
      </c>
      <c r="C43" s="9" t="s">
        <v>765</v>
      </c>
      <c r="D43" s="242" t="s">
        <v>1258</v>
      </c>
      <c r="E43" s="256"/>
      <c r="F43" s="256"/>
      <c r="G43" s="256"/>
      <c r="H43" s="256"/>
      <c r="I43" s="256"/>
      <c r="J43" s="256"/>
      <c r="K43" s="256"/>
      <c r="L43" s="256"/>
      <c r="M43" s="256"/>
      <c r="N43" s="15"/>
      <c r="O43" s="259" t="s">
        <v>245</v>
      </c>
      <c r="P43" s="256"/>
      <c r="Q43" s="256"/>
      <c r="R43" s="256"/>
      <c r="S43" s="256"/>
      <c r="T43" s="256"/>
      <c r="U43" s="256"/>
      <c r="V43" s="256"/>
      <c r="W43" s="256"/>
      <c r="X43" s="256"/>
      <c r="Y43" s="52"/>
      <c r="Z43" s="16"/>
      <c r="AA43" s="16"/>
      <c r="AB43" s="16"/>
      <c r="AC43" s="16"/>
      <c r="AD43" s="28"/>
      <c r="AE43" s="28"/>
      <c r="AF43" s="16"/>
      <c r="AG43" s="44"/>
      <c r="AH43" s="45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26"/>
      <c r="AT43" s="39"/>
      <c r="AU43" s="40"/>
      <c r="AV43" s="76"/>
      <c r="AW43" s="77"/>
      <c r="AX43" s="77"/>
      <c r="AY43" s="78"/>
      <c r="AZ43" s="195">
        <f>ROUND(ROUND(G45*(1+AX9),0)+V45,0)</f>
        <v>938</v>
      </c>
      <c r="BA43" s="29"/>
    </row>
    <row r="44" spans="1:54" s="155" customFormat="1" ht="17.100000000000001" customHeight="1">
      <c r="A44" s="7">
        <v>16</v>
      </c>
      <c r="B44" s="8">
        <v>3720</v>
      </c>
      <c r="C44" s="9" t="s">
        <v>766</v>
      </c>
      <c r="D44" s="257"/>
      <c r="E44" s="258"/>
      <c r="F44" s="258"/>
      <c r="G44" s="258"/>
      <c r="H44" s="258"/>
      <c r="I44" s="258"/>
      <c r="J44" s="258"/>
      <c r="K44" s="258"/>
      <c r="L44" s="258"/>
      <c r="M44" s="258"/>
      <c r="N44" s="133"/>
      <c r="O44" s="257"/>
      <c r="P44" s="258"/>
      <c r="Q44" s="258"/>
      <c r="R44" s="258"/>
      <c r="S44" s="258"/>
      <c r="T44" s="258"/>
      <c r="U44" s="258"/>
      <c r="V44" s="258"/>
      <c r="W44" s="258"/>
      <c r="X44" s="258"/>
      <c r="Y44" s="48"/>
      <c r="Z44" s="19"/>
      <c r="AA44" s="20"/>
      <c r="AB44" s="20"/>
      <c r="AC44" s="20"/>
      <c r="AD44" s="31"/>
      <c r="AE44" s="31"/>
      <c r="AF44" s="122"/>
      <c r="AG44" s="122"/>
      <c r="AH44" s="129"/>
      <c r="AI44" s="43" t="s">
        <v>1853</v>
      </c>
      <c r="AJ44" s="20"/>
      <c r="AK44" s="20"/>
      <c r="AL44" s="20"/>
      <c r="AM44" s="20"/>
      <c r="AN44" s="20"/>
      <c r="AO44" s="20"/>
      <c r="AP44" s="20"/>
      <c r="AQ44" s="20"/>
      <c r="AR44" s="20"/>
      <c r="AS44" s="22" t="s">
        <v>1792</v>
      </c>
      <c r="AT44" s="230">
        <v>1</v>
      </c>
      <c r="AU44" s="231"/>
      <c r="AV44" s="76"/>
      <c r="AW44" s="77"/>
      <c r="AX44" s="77"/>
      <c r="AY44" s="78"/>
      <c r="AZ44" s="195">
        <f>ROUND(ROUND(G45*AT44,0)*(1+AX9),0)+(ROUND(V45*AT44,0))</f>
        <v>938</v>
      </c>
      <c r="BA44" s="29"/>
    </row>
    <row r="45" spans="1:54" s="155" customFormat="1" ht="17.100000000000001" customHeight="1">
      <c r="A45" s="7">
        <v>16</v>
      </c>
      <c r="B45" s="8">
        <v>3721</v>
      </c>
      <c r="C45" s="9" t="s">
        <v>543</v>
      </c>
      <c r="D45" s="55"/>
      <c r="E45" s="56"/>
      <c r="F45" s="135"/>
      <c r="G45" s="241">
        <v>571</v>
      </c>
      <c r="H45" s="241"/>
      <c r="I45" s="14" t="s">
        <v>121</v>
      </c>
      <c r="J45" s="14"/>
      <c r="K45" s="24"/>
      <c r="L45" s="27"/>
      <c r="M45" s="27"/>
      <c r="N45" s="133"/>
      <c r="O45" s="135"/>
      <c r="P45" s="135"/>
      <c r="Q45" s="135"/>
      <c r="R45" s="135"/>
      <c r="S45" s="135"/>
      <c r="T45" s="135"/>
      <c r="U45" s="135"/>
      <c r="V45" s="260">
        <v>81</v>
      </c>
      <c r="W45" s="260"/>
      <c r="X45" s="14" t="s">
        <v>121</v>
      </c>
      <c r="Y45" s="14"/>
      <c r="Z45" s="117" t="s">
        <v>265</v>
      </c>
      <c r="AA45" s="92"/>
      <c r="AB45" s="92"/>
      <c r="AC45" s="92"/>
      <c r="AD45" s="92"/>
      <c r="AE45" s="92"/>
      <c r="AF45" s="24" t="s">
        <v>1792</v>
      </c>
      <c r="AG45" s="239">
        <v>0.7</v>
      </c>
      <c r="AH45" s="240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26"/>
      <c r="AT45" s="39"/>
      <c r="AU45" s="40"/>
      <c r="AV45" s="76"/>
      <c r="AW45" s="77"/>
      <c r="AX45" s="77"/>
      <c r="AY45" s="78"/>
      <c r="AZ45" s="195">
        <f>ROUND(ROUND(G45*AG46,0)*(1+AX9),0)+(ROUND(V45*AG46,0))</f>
        <v>657</v>
      </c>
      <c r="BA45" s="29"/>
      <c r="BB45" s="215">
        <f>$G$45+V45</f>
        <v>652</v>
      </c>
    </row>
    <row r="46" spans="1:54" s="155" customFormat="1" ht="17.100000000000001" hidden="1" customHeight="1">
      <c r="A46" s="7">
        <v>16</v>
      </c>
      <c r="B46" s="8">
        <v>3722</v>
      </c>
      <c r="C46" s="9" t="s">
        <v>544</v>
      </c>
      <c r="D46" s="55"/>
      <c r="E46" s="56"/>
      <c r="F46" s="56"/>
      <c r="G46" s="135"/>
      <c r="H46" s="135"/>
      <c r="I46" s="135"/>
      <c r="J46" s="135"/>
      <c r="K46" s="135"/>
      <c r="L46" s="135"/>
      <c r="M46" s="67"/>
      <c r="N46" s="18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60"/>
      <c r="Z46" s="93"/>
      <c r="AA46" s="94"/>
      <c r="AB46" s="94"/>
      <c r="AC46" s="94"/>
      <c r="AD46" s="94"/>
      <c r="AE46" s="94"/>
      <c r="AF46" s="22" t="s">
        <v>1792</v>
      </c>
      <c r="AG46" s="230">
        <v>0.7</v>
      </c>
      <c r="AH46" s="231"/>
      <c r="AI46" s="43" t="s">
        <v>1853</v>
      </c>
      <c r="AJ46" s="20"/>
      <c r="AK46" s="20"/>
      <c r="AL46" s="20"/>
      <c r="AM46" s="20"/>
      <c r="AN46" s="20"/>
      <c r="AO46" s="20"/>
      <c r="AP46" s="20"/>
      <c r="AQ46" s="20"/>
      <c r="AR46" s="20"/>
      <c r="AS46" s="22" t="s">
        <v>1792</v>
      </c>
      <c r="AT46" s="230">
        <v>1</v>
      </c>
      <c r="AU46" s="231"/>
      <c r="AV46" s="76"/>
      <c r="AW46" s="77"/>
      <c r="AX46" s="77"/>
      <c r="AY46" s="78"/>
      <c r="AZ46" s="195">
        <f>ROUND(ROUND(ROUND(G45*AG46,0)*AT46,0)*(1+AX9),0)+(ROUND(ROUND(V45*AG46,0)*AT46,0))</f>
        <v>657</v>
      </c>
      <c r="BA46" s="29"/>
      <c r="BB46" s="215">
        <f t="shared" ref="BB46:BB53" si="2">$G$45+V46</f>
        <v>571</v>
      </c>
    </row>
    <row r="47" spans="1:54" s="155" customFormat="1" ht="17.100000000000001" customHeight="1">
      <c r="A47" s="7">
        <v>16</v>
      </c>
      <c r="B47" s="8">
        <v>3723</v>
      </c>
      <c r="C47" s="9" t="s">
        <v>767</v>
      </c>
      <c r="D47" s="55"/>
      <c r="E47" s="56"/>
      <c r="F47" s="56"/>
      <c r="G47" s="56"/>
      <c r="H47" s="134"/>
      <c r="I47" s="134"/>
      <c r="J47" s="134"/>
      <c r="K47" s="14"/>
      <c r="L47" s="14"/>
      <c r="M47" s="14"/>
      <c r="N47" s="18"/>
      <c r="O47" s="259" t="s">
        <v>246</v>
      </c>
      <c r="P47" s="256"/>
      <c r="Q47" s="256"/>
      <c r="R47" s="256"/>
      <c r="S47" s="256"/>
      <c r="T47" s="256"/>
      <c r="U47" s="256"/>
      <c r="V47" s="256"/>
      <c r="W47" s="256"/>
      <c r="X47" s="256"/>
      <c r="Y47" s="52"/>
      <c r="Z47" s="16"/>
      <c r="AA47" s="16"/>
      <c r="AB47" s="16"/>
      <c r="AC47" s="16"/>
      <c r="AD47" s="28"/>
      <c r="AE47" s="28"/>
      <c r="AF47" s="16"/>
      <c r="AG47" s="44"/>
      <c r="AH47" s="45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26"/>
      <c r="AT47" s="39"/>
      <c r="AU47" s="40"/>
      <c r="AV47" s="76"/>
      <c r="AW47" s="77"/>
      <c r="AX47" s="77"/>
      <c r="AY47" s="78"/>
      <c r="AZ47" s="195">
        <f>ROUND(ROUND(G45*(1+AX9),0)+V49,0)</f>
        <v>1020</v>
      </c>
      <c r="BA47" s="29"/>
      <c r="BB47" s="215"/>
    </row>
    <row r="48" spans="1:54" s="155" customFormat="1" ht="17.100000000000001" customHeight="1">
      <c r="A48" s="7">
        <v>16</v>
      </c>
      <c r="B48" s="8">
        <v>3724</v>
      </c>
      <c r="C48" s="9" t="s">
        <v>768</v>
      </c>
      <c r="D48" s="56"/>
      <c r="E48" s="56"/>
      <c r="F48" s="56"/>
      <c r="G48" s="56"/>
      <c r="H48" s="134"/>
      <c r="I48" s="134"/>
      <c r="J48" s="134"/>
      <c r="K48" s="14"/>
      <c r="L48" s="14"/>
      <c r="M48" s="14"/>
      <c r="N48" s="18"/>
      <c r="O48" s="257"/>
      <c r="P48" s="258"/>
      <c r="Q48" s="258"/>
      <c r="R48" s="258"/>
      <c r="S48" s="258"/>
      <c r="T48" s="258"/>
      <c r="U48" s="258"/>
      <c r="V48" s="258"/>
      <c r="W48" s="258"/>
      <c r="X48" s="258"/>
      <c r="Y48" s="48"/>
      <c r="Z48" s="19"/>
      <c r="AA48" s="20"/>
      <c r="AB48" s="20"/>
      <c r="AC48" s="20"/>
      <c r="AD48" s="31"/>
      <c r="AE48" s="31"/>
      <c r="AF48" s="122"/>
      <c r="AG48" s="122"/>
      <c r="AH48" s="129"/>
      <c r="AI48" s="43" t="s">
        <v>1853</v>
      </c>
      <c r="AJ48" s="20"/>
      <c r="AK48" s="20"/>
      <c r="AL48" s="20"/>
      <c r="AM48" s="20"/>
      <c r="AN48" s="20"/>
      <c r="AO48" s="20"/>
      <c r="AP48" s="20"/>
      <c r="AQ48" s="20"/>
      <c r="AR48" s="20"/>
      <c r="AS48" s="22" t="s">
        <v>1792</v>
      </c>
      <c r="AT48" s="230">
        <v>1</v>
      </c>
      <c r="AU48" s="231"/>
      <c r="AV48" s="76"/>
      <c r="AW48" s="77"/>
      <c r="AX48" s="77"/>
      <c r="AY48" s="78"/>
      <c r="AZ48" s="195">
        <f>ROUND(ROUND(G45*AT48,0)*(1+AX9),0)+(ROUND(V49*AT48,0))</f>
        <v>1020</v>
      </c>
      <c r="BA48" s="29"/>
      <c r="BB48" s="215"/>
    </row>
    <row r="49" spans="1:54" s="155" customFormat="1" ht="17.100000000000001" customHeight="1">
      <c r="A49" s="7">
        <v>16</v>
      </c>
      <c r="B49" s="8">
        <v>3725</v>
      </c>
      <c r="C49" s="9" t="s">
        <v>545</v>
      </c>
      <c r="D49" s="56"/>
      <c r="E49" s="56"/>
      <c r="F49" s="56"/>
      <c r="G49" s="56"/>
      <c r="H49" s="134"/>
      <c r="I49" s="134"/>
      <c r="J49" s="134"/>
      <c r="K49" s="14"/>
      <c r="L49" s="14"/>
      <c r="M49" s="14"/>
      <c r="N49" s="18"/>
      <c r="O49" s="135"/>
      <c r="P49" s="135"/>
      <c r="Q49" s="135"/>
      <c r="R49" s="135"/>
      <c r="S49" s="135"/>
      <c r="T49" s="135"/>
      <c r="U49" s="135"/>
      <c r="V49" s="261">
        <v>163</v>
      </c>
      <c r="W49" s="261"/>
      <c r="X49" s="14" t="s">
        <v>121</v>
      </c>
      <c r="Y49" s="14"/>
      <c r="Z49" s="117" t="s">
        <v>265</v>
      </c>
      <c r="AA49" s="92"/>
      <c r="AB49" s="92"/>
      <c r="AC49" s="92"/>
      <c r="AD49" s="92"/>
      <c r="AE49" s="92"/>
      <c r="AF49" s="24" t="s">
        <v>1792</v>
      </c>
      <c r="AG49" s="239">
        <v>0.7</v>
      </c>
      <c r="AH49" s="240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26"/>
      <c r="AT49" s="39"/>
      <c r="AU49" s="40"/>
      <c r="AV49" s="76"/>
      <c r="AW49" s="77"/>
      <c r="AX49" s="77"/>
      <c r="AY49" s="78"/>
      <c r="AZ49" s="195">
        <f>ROUND(ROUND(G45*AG50,0)*(1+AX9),0)+(ROUND(V49*AG50,0))</f>
        <v>714</v>
      </c>
      <c r="BA49" s="29"/>
      <c r="BB49" s="215">
        <f t="shared" si="2"/>
        <v>734</v>
      </c>
    </row>
    <row r="50" spans="1:54" s="155" customFormat="1" ht="17.100000000000001" hidden="1" customHeight="1">
      <c r="A50" s="7">
        <v>16</v>
      </c>
      <c r="B50" s="8">
        <v>3726</v>
      </c>
      <c r="C50" s="9" t="s">
        <v>546</v>
      </c>
      <c r="D50" s="56"/>
      <c r="E50" s="56"/>
      <c r="F50" s="56"/>
      <c r="G50" s="56"/>
      <c r="H50" s="134"/>
      <c r="I50" s="134"/>
      <c r="J50" s="134"/>
      <c r="K50" s="14"/>
      <c r="L50" s="14"/>
      <c r="M50" s="14"/>
      <c r="N50" s="18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60"/>
      <c r="Z50" s="93"/>
      <c r="AA50" s="94"/>
      <c r="AB50" s="94"/>
      <c r="AC50" s="94"/>
      <c r="AD50" s="94"/>
      <c r="AE50" s="94"/>
      <c r="AF50" s="22" t="s">
        <v>1792</v>
      </c>
      <c r="AG50" s="230">
        <v>0.7</v>
      </c>
      <c r="AH50" s="231"/>
      <c r="AI50" s="43" t="s">
        <v>1853</v>
      </c>
      <c r="AJ50" s="20"/>
      <c r="AK50" s="20"/>
      <c r="AL50" s="20"/>
      <c r="AM50" s="20"/>
      <c r="AN50" s="20"/>
      <c r="AO50" s="20"/>
      <c r="AP50" s="20"/>
      <c r="AQ50" s="20"/>
      <c r="AR50" s="20"/>
      <c r="AS50" s="22" t="s">
        <v>1792</v>
      </c>
      <c r="AT50" s="230">
        <v>1</v>
      </c>
      <c r="AU50" s="231"/>
      <c r="AV50" s="76"/>
      <c r="AW50" s="77"/>
      <c r="AX50" s="77"/>
      <c r="AY50" s="78"/>
      <c r="AZ50" s="195">
        <f>ROUND(ROUND(ROUND(G45*AG50,0)*AT50,0)*(1+AX9),0)+(ROUND(ROUND(V49*AG50,0)*AT50,0))</f>
        <v>714</v>
      </c>
      <c r="BA50" s="29"/>
      <c r="BB50" s="215">
        <f t="shared" si="2"/>
        <v>571</v>
      </c>
    </row>
    <row r="51" spans="1:54" s="155" customFormat="1" ht="17.100000000000001" customHeight="1">
      <c r="A51" s="7">
        <v>16</v>
      </c>
      <c r="B51" s="8">
        <v>3727</v>
      </c>
      <c r="C51" s="9" t="s">
        <v>769</v>
      </c>
      <c r="D51" s="56"/>
      <c r="E51" s="56"/>
      <c r="F51" s="56"/>
      <c r="G51" s="56"/>
      <c r="H51" s="134"/>
      <c r="I51" s="134"/>
      <c r="J51" s="134"/>
      <c r="K51" s="14"/>
      <c r="L51" s="14"/>
      <c r="M51" s="14"/>
      <c r="N51" s="14"/>
      <c r="O51" s="259" t="s">
        <v>247</v>
      </c>
      <c r="P51" s="256"/>
      <c r="Q51" s="256"/>
      <c r="R51" s="256"/>
      <c r="S51" s="256"/>
      <c r="T51" s="256"/>
      <c r="U51" s="256"/>
      <c r="V51" s="256"/>
      <c r="W51" s="256"/>
      <c r="X51" s="256"/>
      <c r="Y51" s="52"/>
      <c r="Z51" s="16"/>
      <c r="AA51" s="16"/>
      <c r="AB51" s="16"/>
      <c r="AC51" s="16"/>
      <c r="AD51" s="28"/>
      <c r="AE51" s="28"/>
      <c r="AF51" s="16"/>
      <c r="AG51" s="44"/>
      <c r="AH51" s="45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26"/>
      <c r="AT51" s="39"/>
      <c r="AU51" s="40"/>
      <c r="AV51" s="76"/>
      <c r="AW51" s="77"/>
      <c r="AX51" s="77"/>
      <c r="AY51" s="78"/>
      <c r="AZ51" s="195">
        <f>ROUND(ROUND(G45*(1+AX9),0)+V53,0)</f>
        <v>1101</v>
      </c>
      <c r="BA51" s="29"/>
      <c r="BB51" s="215"/>
    </row>
    <row r="52" spans="1:54" s="155" customFormat="1" ht="17.100000000000001" customHeight="1">
      <c r="A52" s="7">
        <v>16</v>
      </c>
      <c r="B52" s="8">
        <v>3728</v>
      </c>
      <c r="C52" s="9" t="s">
        <v>770</v>
      </c>
      <c r="D52" s="56"/>
      <c r="E52" s="56"/>
      <c r="F52" s="56"/>
      <c r="G52" s="56"/>
      <c r="H52" s="134"/>
      <c r="I52" s="134"/>
      <c r="J52" s="134"/>
      <c r="K52" s="14"/>
      <c r="L52" s="14"/>
      <c r="M52" s="14"/>
      <c r="N52" s="14"/>
      <c r="O52" s="257"/>
      <c r="P52" s="258"/>
      <c r="Q52" s="258"/>
      <c r="R52" s="258"/>
      <c r="S52" s="258"/>
      <c r="T52" s="258"/>
      <c r="U52" s="258"/>
      <c r="V52" s="258"/>
      <c r="W52" s="258"/>
      <c r="X52" s="258"/>
      <c r="Y52" s="48"/>
      <c r="Z52" s="19"/>
      <c r="AA52" s="20"/>
      <c r="AB52" s="20"/>
      <c r="AC52" s="20"/>
      <c r="AD52" s="31"/>
      <c r="AE52" s="31"/>
      <c r="AF52" s="122"/>
      <c r="AG52" s="122"/>
      <c r="AH52" s="129"/>
      <c r="AI52" s="43" t="s">
        <v>1853</v>
      </c>
      <c r="AJ52" s="20"/>
      <c r="AK52" s="20"/>
      <c r="AL52" s="20"/>
      <c r="AM52" s="20"/>
      <c r="AN52" s="20"/>
      <c r="AO52" s="20"/>
      <c r="AP52" s="20"/>
      <c r="AQ52" s="20"/>
      <c r="AR52" s="20"/>
      <c r="AS52" s="22" t="s">
        <v>1792</v>
      </c>
      <c r="AT52" s="230">
        <v>1</v>
      </c>
      <c r="AU52" s="231"/>
      <c r="AV52" s="76"/>
      <c r="AW52" s="77"/>
      <c r="AX52" s="77"/>
      <c r="AY52" s="78"/>
      <c r="AZ52" s="195">
        <f>ROUND(ROUND(G45*AT52,0)*(1+AX9),0)+(ROUND(V53*AT52,0))</f>
        <v>1101</v>
      </c>
      <c r="BA52" s="29"/>
      <c r="BB52" s="215"/>
    </row>
    <row r="53" spans="1:54" s="155" customFormat="1" ht="17.100000000000001" customHeight="1">
      <c r="A53" s="7">
        <v>16</v>
      </c>
      <c r="B53" s="8">
        <v>3729</v>
      </c>
      <c r="C53" s="9" t="s">
        <v>547</v>
      </c>
      <c r="D53" s="56"/>
      <c r="E53" s="56"/>
      <c r="F53" s="56"/>
      <c r="G53" s="56"/>
      <c r="H53" s="134"/>
      <c r="I53" s="134"/>
      <c r="J53" s="134"/>
      <c r="K53" s="14"/>
      <c r="L53" s="14"/>
      <c r="M53" s="14"/>
      <c r="N53" s="14"/>
      <c r="O53" s="140"/>
      <c r="P53" s="135"/>
      <c r="Q53" s="135"/>
      <c r="R53" s="135"/>
      <c r="S53" s="135"/>
      <c r="T53" s="135"/>
      <c r="U53" s="135"/>
      <c r="V53" s="261">
        <v>244</v>
      </c>
      <c r="W53" s="261"/>
      <c r="X53" s="14" t="s">
        <v>121</v>
      </c>
      <c r="Y53" s="14"/>
      <c r="Z53" s="117" t="s">
        <v>265</v>
      </c>
      <c r="AA53" s="92"/>
      <c r="AB53" s="92"/>
      <c r="AC53" s="92"/>
      <c r="AD53" s="92"/>
      <c r="AE53" s="92"/>
      <c r="AF53" s="24" t="s">
        <v>1792</v>
      </c>
      <c r="AG53" s="239">
        <v>0.7</v>
      </c>
      <c r="AH53" s="240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26"/>
      <c r="AT53" s="39"/>
      <c r="AU53" s="40"/>
      <c r="AV53" s="76"/>
      <c r="AW53" s="77"/>
      <c r="AX53" s="77"/>
      <c r="AY53" s="78"/>
      <c r="AZ53" s="195">
        <f>ROUND(ROUND(G45*AG54,0)*(1+AX9),0)+(ROUND(V53*AG54,0))</f>
        <v>771</v>
      </c>
      <c r="BA53" s="29"/>
      <c r="BB53" s="215">
        <f t="shared" si="2"/>
        <v>815</v>
      </c>
    </row>
    <row r="54" spans="1:54" s="155" customFormat="1" ht="17.100000000000001" hidden="1" customHeight="1">
      <c r="A54" s="7">
        <v>16</v>
      </c>
      <c r="B54" s="8">
        <v>3730</v>
      </c>
      <c r="C54" s="9" t="s">
        <v>548</v>
      </c>
      <c r="D54" s="57"/>
      <c r="E54" s="58"/>
      <c r="F54" s="58"/>
      <c r="G54" s="58"/>
      <c r="H54" s="136"/>
      <c r="I54" s="136"/>
      <c r="J54" s="136"/>
      <c r="K54" s="20"/>
      <c r="L54" s="20"/>
      <c r="M54" s="20"/>
      <c r="N54" s="21"/>
      <c r="O54" s="61"/>
      <c r="P54" s="59"/>
      <c r="Q54" s="59"/>
      <c r="R54" s="59"/>
      <c r="S54" s="59"/>
      <c r="T54" s="59"/>
      <c r="U54" s="59"/>
      <c r="V54" s="59"/>
      <c r="W54" s="59"/>
      <c r="X54" s="59"/>
      <c r="Y54" s="60"/>
      <c r="Z54" s="93"/>
      <c r="AA54" s="94"/>
      <c r="AB54" s="94"/>
      <c r="AC54" s="94"/>
      <c r="AD54" s="94"/>
      <c r="AE54" s="94"/>
      <c r="AF54" s="22" t="s">
        <v>1792</v>
      </c>
      <c r="AG54" s="230">
        <v>0.7</v>
      </c>
      <c r="AH54" s="231"/>
      <c r="AI54" s="43" t="s">
        <v>1853</v>
      </c>
      <c r="AJ54" s="20"/>
      <c r="AK54" s="20"/>
      <c r="AL54" s="20"/>
      <c r="AM54" s="20"/>
      <c r="AN54" s="20"/>
      <c r="AO54" s="20"/>
      <c r="AP54" s="20"/>
      <c r="AQ54" s="20"/>
      <c r="AR54" s="20"/>
      <c r="AS54" s="22" t="s">
        <v>1792</v>
      </c>
      <c r="AT54" s="230">
        <v>1</v>
      </c>
      <c r="AU54" s="231"/>
      <c r="AV54" s="76"/>
      <c r="AW54" s="77"/>
      <c r="AX54" s="77"/>
      <c r="AY54" s="78"/>
      <c r="AZ54" s="195">
        <f>ROUND(ROUND(ROUND(G45*AG54,0)*AT54,0)*(1+AX9),0)+(ROUND(ROUND(V53*AG54,0)*AT54,0))</f>
        <v>771</v>
      </c>
      <c r="BA54" s="29"/>
    </row>
    <row r="55" spans="1:54" s="155" customFormat="1" ht="17.100000000000001" customHeight="1">
      <c r="A55" s="7">
        <v>16</v>
      </c>
      <c r="B55" s="8">
        <v>3731</v>
      </c>
      <c r="C55" s="9" t="s">
        <v>771</v>
      </c>
      <c r="D55" s="242" t="s">
        <v>1259</v>
      </c>
      <c r="E55" s="256"/>
      <c r="F55" s="256"/>
      <c r="G55" s="256"/>
      <c r="H55" s="256"/>
      <c r="I55" s="256"/>
      <c r="J55" s="256"/>
      <c r="K55" s="256"/>
      <c r="L55" s="256"/>
      <c r="M55" s="256"/>
      <c r="N55" s="15"/>
      <c r="O55" s="259" t="s">
        <v>245</v>
      </c>
      <c r="P55" s="256"/>
      <c r="Q55" s="256"/>
      <c r="R55" s="256"/>
      <c r="S55" s="256"/>
      <c r="T55" s="256"/>
      <c r="U55" s="256"/>
      <c r="V55" s="256"/>
      <c r="W55" s="256"/>
      <c r="X55" s="256"/>
      <c r="Y55" s="52"/>
      <c r="Z55" s="16"/>
      <c r="AA55" s="16"/>
      <c r="AB55" s="16"/>
      <c r="AC55" s="16"/>
      <c r="AD55" s="28"/>
      <c r="AE55" s="28"/>
      <c r="AF55" s="16"/>
      <c r="AG55" s="44"/>
      <c r="AH55" s="45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26"/>
      <c r="AT55" s="39"/>
      <c r="AU55" s="40"/>
      <c r="AV55" s="76"/>
      <c r="AW55" s="77"/>
      <c r="AX55" s="77"/>
      <c r="AY55" s="78"/>
      <c r="AZ55" s="195">
        <f>ROUND(ROUND(G57*(1+AX9),0)+V57,0)</f>
        <v>1060</v>
      </c>
      <c r="BA55" s="29"/>
    </row>
    <row r="56" spans="1:54" s="155" customFormat="1" ht="17.100000000000001" customHeight="1">
      <c r="A56" s="7">
        <v>16</v>
      </c>
      <c r="B56" s="8">
        <v>3732</v>
      </c>
      <c r="C56" s="9" t="s">
        <v>772</v>
      </c>
      <c r="D56" s="257"/>
      <c r="E56" s="258"/>
      <c r="F56" s="258"/>
      <c r="G56" s="258"/>
      <c r="H56" s="258"/>
      <c r="I56" s="258"/>
      <c r="J56" s="258"/>
      <c r="K56" s="258"/>
      <c r="L56" s="258"/>
      <c r="M56" s="258"/>
      <c r="N56" s="133"/>
      <c r="O56" s="257"/>
      <c r="P56" s="258"/>
      <c r="Q56" s="258"/>
      <c r="R56" s="258"/>
      <c r="S56" s="258"/>
      <c r="T56" s="258"/>
      <c r="U56" s="258"/>
      <c r="V56" s="258"/>
      <c r="W56" s="258"/>
      <c r="X56" s="258"/>
      <c r="Y56" s="48"/>
      <c r="Z56" s="19"/>
      <c r="AA56" s="20"/>
      <c r="AB56" s="20"/>
      <c r="AC56" s="20"/>
      <c r="AD56" s="31"/>
      <c r="AE56" s="31"/>
      <c r="AF56" s="122"/>
      <c r="AG56" s="122"/>
      <c r="AH56" s="129"/>
      <c r="AI56" s="43" t="s">
        <v>1853</v>
      </c>
      <c r="AJ56" s="20"/>
      <c r="AK56" s="20"/>
      <c r="AL56" s="20"/>
      <c r="AM56" s="20"/>
      <c r="AN56" s="20"/>
      <c r="AO56" s="20"/>
      <c r="AP56" s="20"/>
      <c r="AQ56" s="20"/>
      <c r="AR56" s="20"/>
      <c r="AS56" s="22" t="s">
        <v>1792</v>
      </c>
      <c r="AT56" s="230">
        <v>1</v>
      </c>
      <c r="AU56" s="231"/>
      <c r="AV56" s="76"/>
      <c r="AW56" s="77"/>
      <c r="AX56" s="77"/>
      <c r="AY56" s="78"/>
      <c r="AZ56" s="195">
        <f>ROUND(ROUND(G57*AT56,0)*(1+AX9),0)+(ROUND(V57*AT56,0))</f>
        <v>1060</v>
      </c>
      <c r="BA56" s="29"/>
    </row>
    <row r="57" spans="1:54" s="155" customFormat="1" ht="17.100000000000001" customHeight="1">
      <c r="A57" s="7">
        <v>16</v>
      </c>
      <c r="B57" s="8">
        <v>3733</v>
      </c>
      <c r="C57" s="9" t="s">
        <v>549</v>
      </c>
      <c r="D57" s="55"/>
      <c r="E57" s="56"/>
      <c r="F57" s="135"/>
      <c r="G57" s="241">
        <v>652</v>
      </c>
      <c r="H57" s="241"/>
      <c r="I57" s="14" t="s">
        <v>121</v>
      </c>
      <c r="J57" s="14"/>
      <c r="K57" s="24"/>
      <c r="L57" s="27"/>
      <c r="M57" s="27"/>
      <c r="N57" s="133"/>
      <c r="O57" s="135"/>
      <c r="P57" s="135"/>
      <c r="Q57" s="135"/>
      <c r="R57" s="135"/>
      <c r="S57" s="135"/>
      <c r="T57" s="135"/>
      <c r="U57" s="135"/>
      <c r="V57" s="261">
        <v>82</v>
      </c>
      <c r="W57" s="261"/>
      <c r="X57" s="14" t="s">
        <v>121</v>
      </c>
      <c r="Y57" s="14"/>
      <c r="Z57" s="117" t="s">
        <v>265</v>
      </c>
      <c r="AA57" s="92"/>
      <c r="AB57" s="92"/>
      <c r="AC57" s="92"/>
      <c r="AD57" s="92"/>
      <c r="AE57" s="92"/>
      <c r="AF57" s="24" t="s">
        <v>1792</v>
      </c>
      <c r="AG57" s="239">
        <v>0.7</v>
      </c>
      <c r="AH57" s="240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26"/>
      <c r="AT57" s="39"/>
      <c r="AU57" s="40"/>
      <c r="AV57" s="76"/>
      <c r="AW57" s="77"/>
      <c r="AX57" s="77"/>
      <c r="AY57" s="78"/>
      <c r="AZ57" s="195">
        <f>ROUND(ROUND(G57*AG58,0)*(1+AX9),0)+(ROUND(V57*AG58,0))</f>
        <v>741</v>
      </c>
      <c r="BA57" s="29"/>
      <c r="BB57" s="215">
        <f>$G$57+V57</f>
        <v>734</v>
      </c>
    </row>
    <row r="58" spans="1:54" s="155" customFormat="1" ht="17.100000000000001" hidden="1" customHeight="1">
      <c r="A58" s="7">
        <v>16</v>
      </c>
      <c r="B58" s="8">
        <v>3734</v>
      </c>
      <c r="C58" s="9" t="s">
        <v>550</v>
      </c>
      <c r="D58" s="55"/>
      <c r="E58" s="56"/>
      <c r="F58" s="56"/>
      <c r="G58" s="135"/>
      <c r="H58" s="135"/>
      <c r="I58" s="135"/>
      <c r="J58" s="135"/>
      <c r="K58" s="135"/>
      <c r="L58" s="135"/>
      <c r="M58" s="67"/>
      <c r="N58" s="18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60"/>
      <c r="Z58" s="93"/>
      <c r="AA58" s="94"/>
      <c r="AB58" s="94"/>
      <c r="AC58" s="94"/>
      <c r="AD58" s="94"/>
      <c r="AE58" s="94"/>
      <c r="AF58" s="22" t="s">
        <v>1792</v>
      </c>
      <c r="AG58" s="230">
        <v>0.7</v>
      </c>
      <c r="AH58" s="231"/>
      <c r="AI58" s="43" t="s">
        <v>1853</v>
      </c>
      <c r="AJ58" s="20"/>
      <c r="AK58" s="20"/>
      <c r="AL58" s="20"/>
      <c r="AM58" s="20"/>
      <c r="AN58" s="20"/>
      <c r="AO58" s="20"/>
      <c r="AP58" s="20"/>
      <c r="AQ58" s="20"/>
      <c r="AR58" s="20"/>
      <c r="AS58" s="22" t="s">
        <v>1792</v>
      </c>
      <c r="AT58" s="230">
        <v>1</v>
      </c>
      <c r="AU58" s="231"/>
      <c r="AV58" s="76"/>
      <c r="AW58" s="77"/>
      <c r="AX58" s="77"/>
      <c r="AY58" s="78"/>
      <c r="AZ58" s="195">
        <f>ROUND(ROUND(ROUND(G57*AG58,0)*AT58,0)*(1+AX9),0)+(ROUND(ROUND(V57*AG58,0)*AT58,0))</f>
        <v>741</v>
      </c>
      <c r="BA58" s="29"/>
      <c r="BB58" s="215">
        <f t="shared" ref="BB58:BB61" si="3">$G$57+V58</f>
        <v>652</v>
      </c>
    </row>
    <row r="59" spans="1:54" s="155" customFormat="1" ht="17.100000000000001" customHeight="1">
      <c r="A59" s="7">
        <v>16</v>
      </c>
      <c r="B59" s="8">
        <v>3735</v>
      </c>
      <c r="C59" s="9" t="s">
        <v>773</v>
      </c>
      <c r="D59" s="55"/>
      <c r="E59" s="56"/>
      <c r="F59" s="56"/>
      <c r="G59" s="56"/>
      <c r="H59" s="134"/>
      <c r="I59" s="134"/>
      <c r="J59" s="134"/>
      <c r="K59" s="14"/>
      <c r="L59" s="14"/>
      <c r="M59" s="14"/>
      <c r="N59" s="18"/>
      <c r="O59" s="259" t="s">
        <v>246</v>
      </c>
      <c r="P59" s="256"/>
      <c r="Q59" s="256"/>
      <c r="R59" s="256"/>
      <c r="S59" s="256"/>
      <c r="T59" s="256"/>
      <c r="U59" s="256"/>
      <c r="V59" s="256"/>
      <c r="W59" s="256"/>
      <c r="X59" s="256"/>
      <c r="Y59" s="52"/>
      <c r="Z59" s="16"/>
      <c r="AA59" s="16"/>
      <c r="AB59" s="16"/>
      <c r="AC59" s="16"/>
      <c r="AD59" s="28"/>
      <c r="AE59" s="28"/>
      <c r="AF59" s="16"/>
      <c r="AG59" s="44"/>
      <c r="AH59" s="45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26"/>
      <c r="AT59" s="39"/>
      <c r="AU59" s="40"/>
      <c r="AV59" s="76"/>
      <c r="AW59" s="77"/>
      <c r="AX59" s="77"/>
      <c r="AY59" s="78"/>
      <c r="AZ59" s="195">
        <f>ROUND(ROUND(G57*(1+AX9),0)+V61,0)</f>
        <v>1141</v>
      </c>
      <c r="BA59" s="29"/>
      <c r="BB59" s="215"/>
    </row>
    <row r="60" spans="1:54" s="155" customFormat="1" ht="17.100000000000001" customHeight="1">
      <c r="A60" s="7">
        <v>16</v>
      </c>
      <c r="B60" s="8">
        <v>3736</v>
      </c>
      <c r="C60" s="9" t="s">
        <v>774</v>
      </c>
      <c r="D60" s="56"/>
      <c r="E60" s="56"/>
      <c r="F60" s="56"/>
      <c r="G60" s="56"/>
      <c r="H60" s="134"/>
      <c r="I60" s="134"/>
      <c r="J60" s="134"/>
      <c r="K60" s="14"/>
      <c r="L60" s="14"/>
      <c r="M60" s="14"/>
      <c r="N60" s="18"/>
      <c r="O60" s="257"/>
      <c r="P60" s="258"/>
      <c r="Q60" s="258"/>
      <c r="R60" s="258"/>
      <c r="S60" s="258"/>
      <c r="T60" s="258"/>
      <c r="U60" s="258"/>
      <c r="V60" s="258"/>
      <c r="W60" s="258"/>
      <c r="X60" s="258"/>
      <c r="Y60" s="48"/>
      <c r="Z60" s="19"/>
      <c r="AA60" s="20"/>
      <c r="AB60" s="20"/>
      <c r="AC60" s="20"/>
      <c r="AD60" s="31"/>
      <c r="AE60" s="31"/>
      <c r="AF60" s="122"/>
      <c r="AG60" s="122"/>
      <c r="AH60" s="129"/>
      <c r="AI60" s="43" t="s">
        <v>1853</v>
      </c>
      <c r="AJ60" s="20"/>
      <c r="AK60" s="20"/>
      <c r="AL60" s="20"/>
      <c r="AM60" s="20"/>
      <c r="AN60" s="20"/>
      <c r="AO60" s="20"/>
      <c r="AP60" s="20"/>
      <c r="AQ60" s="20"/>
      <c r="AR60" s="20"/>
      <c r="AS60" s="22" t="s">
        <v>1792</v>
      </c>
      <c r="AT60" s="230">
        <v>1</v>
      </c>
      <c r="AU60" s="231"/>
      <c r="AV60" s="76"/>
      <c r="AW60" s="77"/>
      <c r="AX60" s="77"/>
      <c r="AY60" s="78"/>
      <c r="AZ60" s="195">
        <f>ROUND(ROUND(G57*AT60,0)*(1+AX9),0)+(ROUND(V61*AT60,0))</f>
        <v>1141</v>
      </c>
      <c r="BA60" s="29"/>
      <c r="BB60" s="215"/>
    </row>
    <row r="61" spans="1:54" s="155" customFormat="1" ht="17.100000000000001" customHeight="1">
      <c r="A61" s="7">
        <v>16</v>
      </c>
      <c r="B61" s="8">
        <v>3737</v>
      </c>
      <c r="C61" s="9" t="s">
        <v>551</v>
      </c>
      <c r="D61" s="56"/>
      <c r="E61" s="56"/>
      <c r="F61" s="56"/>
      <c r="G61" s="56"/>
      <c r="H61" s="134"/>
      <c r="I61" s="134"/>
      <c r="J61" s="134"/>
      <c r="K61" s="14"/>
      <c r="L61" s="14"/>
      <c r="M61" s="14"/>
      <c r="N61" s="18"/>
      <c r="O61" s="135"/>
      <c r="P61" s="135"/>
      <c r="Q61" s="135"/>
      <c r="R61" s="135"/>
      <c r="S61" s="135"/>
      <c r="T61" s="135"/>
      <c r="U61" s="135"/>
      <c r="V61" s="261">
        <v>163</v>
      </c>
      <c r="W61" s="261"/>
      <c r="X61" s="14" t="s">
        <v>121</v>
      </c>
      <c r="Y61" s="14"/>
      <c r="Z61" s="117" t="s">
        <v>265</v>
      </c>
      <c r="AA61" s="92"/>
      <c r="AB61" s="92"/>
      <c r="AC61" s="92"/>
      <c r="AD61" s="92"/>
      <c r="AE61" s="92"/>
      <c r="AF61" s="24" t="s">
        <v>1792</v>
      </c>
      <c r="AG61" s="239">
        <v>0.7</v>
      </c>
      <c r="AH61" s="240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26"/>
      <c r="AT61" s="39"/>
      <c r="AU61" s="40"/>
      <c r="AV61" s="76"/>
      <c r="AW61" s="77"/>
      <c r="AX61" s="77"/>
      <c r="AY61" s="78"/>
      <c r="AZ61" s="195">
        <f>ROUND(ROUND(G57*AG62,0)*(1+AX9),0)+(ROUND(V61*AG62,0))</f>
        <v>798</v>
      </c>
      <c r="BA61" s="29"/>
      <c r="BB61" s="215">
        <f t="shared" si="3"/>
        <v>815</v>
      </c>
    </row>
    <row r="62" spans="1:54" s="155" customFormat="1" ht="17.100000000000001" hidden="1" customHeight="1">
      <c r="A62" s="7">
        <v>16</v>
      </c>
      <c r="B62" s="8">
        <v>3738</v>
      </c>
      <c r="C62" s="9" t="s">
        <v>552</v>
      </c>
      <c r="D62" s="57"/>
      <c r="E62" s="58"/>
      <c r="F62" s="58"/>
      <c r="G62" s="58"/>
      <c r="H62" s="136"/>
      <c r="I62" s="136"/>
      <c r="J62" s="136"/>
      <c r="K62" s="20"/>
      <c r="L62" s="20"/>
      <c r="M62" s="20"/>
      <c r="N62" s="21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93"/>
      <c r="AA62" s="94"/>
      <c r="AB62" s="94"/>
      <c r="AC62" s="94"/>
      <c r="AD62" s="94"/>
      <c r="AE62" s="94"/>
      <c r="AF62" s="22" t="s">
        <v>1792</v>
      </c>
      <c r="AG62" s="230">
        <v>0.7</v>
      </c>
      <c r="AH62" s="231"/>
      <c r="AI62" s="43" t="s">
        <v>1853</v>
      </c>
      <c r="AJ62" s="20"/>
      <c r="AK62" s="20"/>
      <c r="AL62" s="20"/>
      <c r="AM62" s="20"/>
      <c r="AN62" s="20"/>
      <c r="AO62" s="20"/>
      <c r="AP62" s="20"/>
      <c r="AQ62" s="20"/>
      <c r="AR62" s="20"/>
      <c r="AS62" s="22" t="s">
        <v>1792</v>
      </c>
      <c r="AT62" s="230">
        <v>1</v>
      </c>
      <c r="AU62" s="231"/>
      <c r="AV62" s="76"/>
      <c r="AW62" s="77"/>
      <c r="AX62" s="77"/>
      <c r="AY62" s="78"/>
      <c r="AZ62" s="196">
        <f>ROUND(ROUND(ROUND(G57*AG62,0)*AT62,0)*(1+AX9),0)+(ROUND(ROUND(V61*AG62,0)*AT62,0))</f>
        <v>798</v>
      </c>
      <c r="BA62" s="29"/>
    </row>
    <row r="63" spans="1:54" s="155" customFormat="1" ht="17.100000000000001" customHeight="1">
      <c r="A63" s="7">
        <v>16</v>
      </c>
      <c r="B63" s="8">
        <v>3739</v>
      </c>
      <c r="C63" s="9" t="s">
        <v>775</v>
      </c>
      <c r="D63" s="242" t="s">
        <v>852</v>
      </c>
      <c r="E63" s="256"/>
      <c r="F63" s="256"/>
      <c r="G63" s="256"/>
      <c r="H63" s="256"/>
      <c r="I63" s="256"/>
      <c r="J63" s="256"/>
      <c r="K63" s="256"/>
      <c r="L63" s="256"/>
      <c r="M63" s="256"/>
      <c r="N63" s="15"/>
      <c r="O63" s="259" t="s">
        <v>245</v>
      </c>
      <c r="P63" s="256"/>
      <c r="Q63" s="256"/>
      <c r="R63" s="256"/>
      <c r="S63" s="256"/>
      <c r="T63" s="256"/>
      <c r="U63" s="256"/>
      <c r="V63" s="256"/>
      <c r="W63" s="256"/>
      <c r="X63" s="256"/>
      <c r="Y63" s="52"/>
      <c r="Z63" s="16"/>
      <c r="AA63" s="16"/>
      <c r="AB63" s="16"/>
      <c r="AC63" s="16"/>
      <c r="AD63" s="28"/>
      <c r="AE63" s="28"/>
      <c r="AF63" s="16"/>
      <c r="AG63" s="44"/>
      <c r="AH63" s="45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26"/>
      <c r="AT63" s="39"/>
      <c r="AU63" s="40"/>
      <c r="AV63" s="76"/>
      <c r="AW63" s="77"/>
      <c r="AX63" s="77"/>
      <c r="AY63" s="78"/>
      <c r="AZ63" s="195">
        <f>ROUND(ROUND(G65*(1+AX9),0)+V65,0)</f>
        <v>1182</v>
      </c>
      <c r="BA63" s="29"/>
    </row>
    <row r="64" spans="1:54" s="155" customFormat="1" ht="17.100000000000001" customHeight="1">
      <c r="A64" s="7">
        <v>16</v>
      </c>
      <c r="B64" s="8">
        <v>3740</v>
      </c>
      <c r="C64" s="9" t="s">
        <v>776</v>
      </c>
      <c r="D64" s="257"/>
      <c r="E64" s="258"/>
      <c r="F64" s="258"/>
      <c r="G64" s="258"/>
      <c r="H64" s="258"/>
      <c r="I64" s="258"/>
      <c r="J64" s="258"/>
      <c r="K64" s="258"/>
      <c r="L64" s="258"/>
      <c r="M64" s="258"/>
      <c r="N64" s="133"/>
      <c r="O64" s="257"/>
      <c r="P64" s="258"/>
      <c r="Q64" s="258"/>
      <c r="R64" s="258"/>
      <c r="S64" s="258"/>
      <c r="T64" s="258"/>
      <c r="U64" s="258"/>
      <c r="V64" s="258"/>
      <c r="W64" s="258"/>
      <c r="X64" s="258"/>
      <c r="Y64" s="48"/>
      <c r="Z64" s="19"/>
      <c r="AA64" s="20"/>
      <c r="AB64" s="20"/>
      <c r="AC64" s="20"/>
      <c r="AD64" s="31"/>
      <c r="AE64" s="31"/>
      <c r="AF64" s="122"/>
      <c r="AG64" s="122"/>
      <c r="AH64" s="129"/>
      <c r="AI64" s="43" t="s">
        <v>1853</v>
      </c>
      <c r="AJ64" s="20"/>
      <c r="AK64" s="20"/>
      <c r="AL64" s="20"/>
      <c r="AM64" s="20"/>
      <c r="AN64" s="20"/>
      <c r="AO64" s="20"/>
      <c r="AP64" s="20"/>
      <c r="AQ64" s="20"/>
      <c r="AR64" s="20"/>
      <c r="AS64" s="22" t="s">
        <v>1792</v>
      </c>
      <c r="AT64" s="230">
        <v>1</v>
      </c>
      <c r="AU64" s="231"/>
      <c r="AV64" s="76"/>
      <c r="AW64" s="77"/>
      <c r="AX64" s="77"/>
      <c r="AY64" s="78"/>
      <c r="AZ64" s="196">
        <f>ROUND(ROUND(G65*AT64,0)*(1+AX9),0)+(ROUND(V65*AT64,0))</f>
        <v>1182</v>
      </c>
      <c r="BA64" s="29"/>
    </row>
    <row r="65" spans="1:54" s="155" customFormat="1" ht="17.100000000000001" customHeight="1">
      <c r="A65" s="7">
        <v>16</v>
      </c>
      <c r="B65" s="8">
        <v>3741</v>
      </c>
      <c r="C65" s="9" t="s">
        <v>553</v>
      </c>
      <c r="D65" s="57"/>
      <c r="E65" s="58"/>
      <c r="F65" s="137"/>
      <c r="G65" s="238">
        <v>734</v>
      </c>
      <c r="H65" s="238"/>
      <c r="I65" s="20" t="s">
        <v>121</v>
      </c>
      <c r="J65" s="20"/>
      <c r="K65" s="22"/>
      <c r="L65" s="59"/>
      <c r="M65" s="59"/>
      <c r="N65" s="141"/>
      <c r="O65" s="137"/>
      <c r="P65" s="137"/>
      <c r="Q65" s="137"/>
      <c r="R65" s="137"/>
      <c r="S65" s="137"/>
      <c r="T65" s="137"/>
      <c r="U65" s="137"/>
      <c r="V65" s="265">
        <v>81</v>
      </c>
      <c r="W65" s="265"/>
      <c r="X65" s="20" t="s">
        <v>121</v>
      </c>
      <c r="Y65" s="20"/>
      <c r="Z65" s="118" t="s">
        <v>265</v>
      </c>
      <c r="AA65" s="113"/>
      <c r="AB65" s="113"/>
      <c r="AC65" s="113"/>
      <c r="AD65" s="113"/>
      <c r="AE65" s="113"/>
      <c r="AF65" s="26" t="s">
        <v>1792</v>
      </c>
      <c r="AG65" s="236">
        <v>0.7</v>
      </c>
      <c r="AH65" s="23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26"/>
      <c r="AT65" s="39"/>
      <c r="AU65" s="40"/>
      <c r="AV65" s="79"/>
      <c r="AW65" s="80"/>
      <c r="AX65" s="80"/>
      <c r="AY65" s="81"/>
      <c r="AZ65" s="196">
        <f>ROUND(ROUND(G65*AG66,0)*(1+AX9),0)+(ROUND(V65*AG66,0))</f>
        <v>828</v>
      </c>
      <c r="BA65" s="41"/>
      <c r="BB65" s="215">
        <f>G65+V65</f>
        <v>815</v>
      </c>
    </row>
    <row r="66" spans="1:54" s="155" customFormat="1" ht="17.100000000000001" hidden="1" customHeight="1">
      <c r="A66" s="197">
        <v>16</v>
      </c>
      <c r="B66" s="198">
        <v>3742</v>
      </c>
      <c r="C66" s="106" t="s">
        <v>554</v>
      </c>
      <c r="D66" s="57"/>
      <c r="E66" s="58"/>
      <c r="F66" s="58"/>
      <c r="G66" s="137"/>
      <c r="H66" s="137"/>
      <c r="I66" s="137"/>
      <c r="J66" s="137"/>
      <c r="K66" s="137"/>
      <c r="L66" s="137"/>
      <c r="M66" s="22"/>
      <c r="N66" s="21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93"/>
      <c r="AA66" s="94"/>
      <c r="AB66" s="94"/>
      <c r="AC66" s="94"/>
      <c r="AD66" s="94"/>
      <c r="AE66" s="94"/>
      <c r="AF66" s="22" t="s">
        <v>1792</v>
      </c>
      <c r="AG66" s="230">
        <v>0.7</v>
      </c>
      <c r="AH66" s="231"/>
      <c r="AI66" s="43" t="s">
        <v>1853</v>
      </c>
      <c r="AJ66" s="20"/>
      <c r="AK66" s="20"/>
      <c r="AL66" s="20"/>
      <c r="AM66" s="20"/>
      <c r="AN66" s="20"/>
      <c r="AO66" s="20"/>
      <c r="AP66" s="20"/>
      <c r="AQ66" s="20"/>
      <c r="AR66" s="20"/>
      <c r="AS66" s="22" t="s">
        <v>1792</v>
      </c>
      <c r="AT66" s="230">
        <v>1</v>
      </c>
      <c r="AU66" s="231"/>
      <c r="AV66" s="79"/>
      <c r="AW66" s="80"/>
      <c r="AX66" s="80"/>
      <c r="AY66" s="81"/>
      <c r="AZ66" s="111">
        <f>ROUND(ROUND(ROUND(G65*AG66,0)*AT66,0)*(1+AX9),0)+(ROUND(ROUND(V65*AG66,0)*AT66,0))</f>
        <v>828</v>
      </c>
      <c r="BA66" s="41"/>
    </row>
    <row r="67" spans="1:54" ht="17.100000000000001" customHeight="1">
      <c r="A67" s="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</row>
    <row r="68" spans="1:54" ht="17.100000000000001" customHeight="1">
      <c r="A68" s="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</row>
    <row r="69" spans="1:54" s="155" customFormat="1" ht="17.100000000000001" customHeight="1">
      <c r="A69" s="25"/>
      <c r="B69" s="25"/>
      <c r="C69" s="14"/>
      <c r="D69" s="14"/>
      <c r="E69" s="14"/>
      <c r="F69" s="14"/>
      <c r="G69" s="14"/>
      <c r="H69" s="14"/>
      <c r="I69" s="14"/>
      <c r="J69" s="32"/>
      <c r="K69" s="14"/>
      <c r="L69" s="14"/>
      <c r="M69" s="14"/>
      <c r="N69" s="14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4"/>
      <c r="AA69" s="14"/>
      <c r="AB69" s="14"/>
      <c r="AC69" s="14"/>
      <c r="AD69" s="14"/>
      <c r="AE69" s="24"/>
      <c r="AF69" s="14"/>
      <c r="AG69" s="27"/>
      <c r="AH69" s="30"/>
      <c r="AI69" s="14"/>
      <c r="AJ69" s="14"/>
      <c r="AK69" s="14"/>
      <c r="AL69" s="27"/>
      <c r="AM69" s="30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4"/>
      <c r="BA69" s="121"/>
    </row>
    <row r="70" spans="1:54" s="155" customFormat="1" ht="17.100000000000001" customHeight="1">
      <c r="A70" s="25"/>
      <c r="B70" s="25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4"/>
      <c r="AA70" s="14"/>
      <c r="AB70" s="14"/>
      <c r="AC70" s="14"/>
      <c r="AD70" s="14"/>
      <c r="AE70" s="24"/>
      <c r="AF70" s="14"/>
      <c r="AG70" s="24"/>
      <c r="AH70" s="30"/>
      <c r="AI70" s="14"/>
      <c r="AJ70" s="14"/>
      <c r="AK70" s="14"/>
      <c r="AL70" s="27"/>
      <c r="AM70" s="30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4"/>
      <c r="BA70" s="121"/>
    </row>
    <row r="71" spans="1:54" s="155" customFormat="1" ht="17.100000000000001" customHeight="1">
      <c r="A71" s="25"/>
      <c r="B71" s="25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4"/>
      <c r="AA71" s="14"/>
      <c r="AB71" s="14"/>
      <c r="AC71" s="14"/>
      <c r="AD71" s="14"/>
      <c r="AE71" s="24"/>
      <c r="AF71" s="14"/>
      <c r="AG71" s="24"/>
      <c r="AH71" s="30"/>
      <c r="AI71" s="14"/>
      <c r="AJ71" s="14"/>
      <c r="AK71" s="14"/>
      <c r="AL71" s="13"/>
      <c r="AM71" s="13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34"/>
      <c r="BA71" s="121"/>
    </row>
    <row r="72" spans="1:54" s="155" customFormat="1" ht="17.100000000000001" customHeight="1">
      <c r="A72" s="25"/>
      <c r="B72" s="25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4"/>
      <c r="AA72" s="14"/>
      <c r="AB72" s="14"/>
      <c r="AC72" s="14"/>
      <c r="AD72" s="35"/>
      <c r="AE72" s="158"/>
      <c r="AF72" s="121"/>
      <c r="AG72" s="158"/>
      <c r="AH72" s="30"/>
      <c r="AI72" s="14"/>
      <c r="AJ72" s="14"/>
      <c r="AK72" s="14"/>
      <c r="AL72" s="27"/>
      <c r="AM72" s="30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4"/>
      <c r="BA72" s="121"/>
    </row>
    <row r="73" spans="1:54" s="155" customFormat="1" ht="17.100000000000001" customHeight="1">
      <c r="A73" s="25"/>
      <c r="B73" s="25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4"/>
      <c r="AA73" s="14"/>
      <c r="AB73" s="14"/>
      <c r="AC73" s="14"/>
      <c r="AD73" s="24"/>
      <c r="AE73" s="27"/>
      <c r="AF73" s="14"/>
      <c r="AG73" s="24"/>
      <c r="AH73" s="30"/>
      <c r="AI73" s="14"/>
      <c r="AJ73" s="14"/>
      <c r="AK73" s="14"/>
      <c r="AL73" s="27"/>
      <c r="AM73" s="30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4"/>
      <c r="BA73" s="121"/>
    </row>
    <row r="74" spans="1:54" s="155" customFormat="1" ht="17.100000000000001" customHeight="1">
      <c r="A74" s="25"/>
      <c r="B74" s="25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4"/>
      <c r="AA74" s="14"/>
      <c r="AB74" s="14"/>
      <c r="AC74" s="14"/>
      <c r="AD74" s="14"/>
      <c r="AE74" s="24"/>
      <c r="AF74" s="14"/>
      <c r="AG74" s="24"/>
      <c r="AH74" s="30"/>
      <c r="AI74" s="14"/>
      <c r="AJ74" s="14"/>
      <c r="AK74" s="14"/>
      <c r="AL74" s="13"/>
      <c r="AM74" s="13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34"/>
      <c r="BA74" s="121"/>
    </row>
    <row r="75" spans="1:54" s="155" customFormat="1" ht="17.100000000000001" customHeight="1">
      <c r="A75" s="25"/>
      <c r="B75" s="25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4"/>
      <c r="AA75" s="14"/>
      <c r="AB75" s="14"/>
      <c r="AC75" s="14"/>
      <c r="AD75" s="14"/>
      <c r="AE75" s="24"/>
      <c r="AF75" s="14"/>
      <c r="AG75" s="27"/>
      <c r="AH75" s="30"/>
      <c r="AI75" s="14"/>
      <c r="AJ75" s="14"/>
      <c r="AK75" s="14"/>
      <c r="AL75" s="27"/>
      <c r="AM75" s="30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4"/>
      <c r="BA75" s="121"/>
    </row>
    <row r="76" spans="1:54" ht="17.100000000000001" customHeight="1"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</row>
    <row r="77" spans="1:54" ht="17.100000000000001" customHeight="1"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</row>
    <row r="78" spans="1:54" ht="17.100000000000001" customHeight="1"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</row>
    <row r="79" spans="1:54" ht="17.100000000000001" customHeight="1"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54" ht="17.100000000000001" customHeight="1"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</row>
    <row r="81" spans="15:25" ht="17.100000000000001" customHeight="1"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</row>
    <row r="82" spans="15:25" ht="17.100000000000001" customHeight="1"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15:25" ht="17.100000000000001" customHeight="1"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</row>
  </sheetData>
  <mergeCells count="103">
    <mergeCell ref="G9:H9"/>
    <mergeCell ref="V21:W21"/>
    <mergeCell ref="O19:X20"/>
    <mergeCell ref="O27:X28"/>
    <mergeCell ref="G29:H29"/>
    <mergeCell ref="V29:W29"/>
    <mergeCell ref="O23:X24"/>
    <mergeCell ref="V37:W37"/>
    <mergeCell ref="Z5:AC5"/>
    <mergeCell ref="D7:M8"/>
    <mergeCell ref="D27:M28"/>
    <mergeCell ref="O7:X8"/>
    <mergeCell ref="V17:W17"/>
    <mergeCell ref="AT16:AU16"/>
    <mergeCell ref="AV7:AY8"/>
    <mergeCell ref="AT24:AU24"/>
    <mergeCell ref="V25:W25"/>
    <mergeCell ref="AG26:AH26"/>
    <mergeCell ref="AT26:AU26"/>
    <mergeCell ref="AG17:AH17"/>
    <mergeCell ref="V9:W9"/>
    <mergeCell ref="V13:W13"/>
    <mergeCell ref="O15:X16"/>
    <mergeCell ref="O11:X12"/>
    <mergeCell ref="AG21:AH21"/>
    <mergeCell ref="AG25:AH25"/>
    <mergeCell ref="AX9:AY9"/>
    <mergeCell ref="AT8:AU8"/>
    <mergeCell ref="AT10:AU10"/>
    <mergeCell ref="AG10:AH10"/>
    <mergeCell ref="AT12:AU12"/>
    <mergeCell ref="AT60:AU60"/>
    <mergeCell ref="AT32:AU32"/>
    <mergeCell ref="O31:X32"/>
    <mergeCell ref="O35:X36"/>
    <mergeCell ref="AT50:AU50"/>
    <mergeCell ref="O47:X48"/>
    <mergeCell ref="AT34:AU34"/>
    <mergeCell ref="AG14:AH14"/>
    <mergeCell ref="AT14:AU14"/>
    <mergeCell ref="AG18:AH18"/>
    <mergeCell ref="AT42:AU42"/>
    <mergeCell ref="V33:W33"/>
    <mergeCell ref="AG37:AH37"/>
    <mergeCell ref="AG41:AH41"/>
    <mergeCell ref="AG45:AH45"/>
    <mergeCell ref="AG49:AH49"/>
    <mergeCell ref="V41:W41"/>
    <mergeCell ref="AG33:AH33"/>
    <mergeCell ref="O43:X44"/>
    <mergeCell ref="O39:X40"/>
    <mergeCell ref="AG46:AH46"/>
    <mergeCell ref="AG29:AH29"/>
    <mergeCell ref="AG34:AH34"/>
    <mergeCell ref="AG42:AH42"/>
    <mergeCell ref="AT54:AU54"/>
    <mergeCell ref="AG30:AH30"/>
    <mergeCell ref="AT30:AU30"/>
    <mergeCell ref="AG9:AH9"/>
    <mergeCell ref="AG13:AH13"/>
    <mergeCell ref="AT28:AU28"/>
    <mergeCell ref="AG66:AH66"/>
    <mergeCell ref="AT66:AU66"/>
    <mergeCell ref="D63:M64"/>
    <mergeCell ref="O63:X64"/>
    <mergeCell ref="AT64:AU64"/>
    <mergeCell ref="G65:H65"/>
    <mergeCell ref="V65:W65"/>
    <mergeCell ref="AG65:AH65"/>
    <mergeCell ref="AT18:AU18"/>
    <mergeCell ref="AT20:AU20"/>
    <mergeCell ref="AT46:AU46"/>
    <mergeCell ref="AG22:AH22"/>
    <mergeCell ref="AT22:AU22"/>
    <mergeCell ref="AT36:AU36"/>
    <mergeCell ref="AT44:AU44"/>
    <mergeCell ref="AG38:AH38"/>
    <mergeCell ref="AT38:AU38"/>
    <mergeCell ref="AT40:AU40"/>
    <mergeCell ref="O51:X52"/>
    <mergeCell ref="O59:X60"/>
    <mergeCell ref="AG53:AH53"/>
    <mergeCell ref="D43:M44"/>
    <mergeCell ref="AG62:AH62"/>
    <mergeCell ref="AG61:AH61"/>
    <mergeCell ref="AT62:AU62"/>
    <mergeCell ref="AT48:AU48"/>
    <mergeCell ref="V49:W49"/>
    <mergeCell ref="AG50:AH50"/>
    <mergeCell ref="V53:W53"/>
    <mergeCell ref="V61:W61"/>
    <mergeCell ref="AT58:AU58"/>
    <mergeCell ref="O55:X56"/>
    <mergeCell ref="AT52:AU52"/>
    <mergeCell ref="AG54:AH54"/>
    <mergeCell ref="AG58:AH58"/>
    <mergeCell ref="G57:H57"/>
    <mergeCell ref="V57:W57"/>
    <mergeCell ref="D55:M56"/>
    <mergeCell ref="G45:H45"/>
    <mergeCell ref="V45:W45"/>
    <mergeCell ref="AT56:AU56"/>
    <mergeCell ref="AG57:AH57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  <rowBreaks count="1" manualBreakCount="1">
    <brk id="68" max="4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BB111"/>
  <sheetViews>
    <sheetView view="pageBreakPreview" topLeftCell="A57" zoomScale="85" zoomScaleNormal="100" zoomScaleSheetLayoutView="85" workbookViewId="0">
      <selection activeCell="Q94" sqref="Q94:R94"/>
    </sheetView>
  </sheetViews>
  <sheetFormatPr defaultRowHeight="17.100000000000001" customHeight="1"/>
  <cols>
    <col min="1" max="1" width="4.625" style="149" customWidth="1"/>
    <col min="2" max="2" width="7.625" style="149" customWidth="1"/>
    <col min="3" max="3" width="37.5" style="10" customWidth="1"/>
    <col min="4" max="16" width="2.375" style="149" customWidth="1"/>
    <col min="17" max="20" width="2.375" style="10" customWidth="1"/>
    <col min="21" max="25" width="2.375" style="149" customWidth="1"/>
    <col min="26" max="26" width="2.375" style="10" customWidth="1"/>
    <col min="27" max="30" width="2.375" style="149" customWidth="1"/>
    <col min="31" max="31" width="2.375" style="150" customWidth="1"/>
    <col min="32" max="32" width="2.375" style="149" customWidth="1"/>
    <col min="33" max="34" width="2.375" style="150" customWidth="1"/>
    <col min="35" max="51" width="2.375" style="149" customWidth="1"/>
    <col min="52" max="53" width="8.625" style="149" customWidth="1"/>
    <col min="54" max="54" width="4.5" style="149" bestFit="1" customWidth="1"/>
    <col min="55" max="16384" width="9" style="149"/>
  </cols>
  <sheetData>
    <row r="1" spans="1:54" ht="17.100000000000001" customHeight="1">
      <c r="A1" s="1"/>
    </row>
    <row r="2" spans="1:54" ht="17.100000000000001" customHeight="1">
      <c r="A2" s="1"/>
    </row>
    <row r="3" spans="1:54" ht="17.100000000000001" customHeight="1">
      <c r="A3" s="1"/>
    </row>
    <row r="4" spans="1:54" ht="17.100000000000001" customHeight="1">
      <c r="A4" s="1"/>
      <c r="B4" s="1" t="s">
        <v>1226</v>
      </c>
    </row>
    <row r="5" spans="1:54" s="155" customFormat="1" ht="17.100000000000001" customHeight="1">
      <c r="A5" s="2" t="s">
        <v>122</v>
      </c>
      <c r="B5" s="151"/>
      <c r="C5" s="11" t="s">
        <v>114</v>
      </c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6"/>
      <c r="R5" s="16"/>
      <c r="S5" s="16"/>
      <c r="T5" s="16"/>
      <c r="U5" s="148"/>
      <c r="V5" s="148"/>
      <c r="W5" s="148"/>
      <c r="X5" s="148"/>
      <c r="Y5" s="148"/>
      <c r="Z5" s="255" t="s">
        <v>123</v>
      </c>
      <c r="AA5" s="255"/>
      <c r="AB5" s="255"/>
      <c r="AC5" s="255"/>
      <c r="AD5" s="12"/>
      <c r="AE5" s="153"/>
      <c r="AF5" s="148"/>
      <c r="AG5" s="153"/>
      <c r="AH5" s="153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3" t="s">
        <v>115</v>
      </c>
      <c r="BA5" s="3" t="s">
        <v>116</v>
      </c>
      <c r="BB5" s="121"/>
    </row>
    <row r="6" spans="1:54" s="155" customFormat="1" ht="17.100000000000001" customHeight="1">
      <c r="A6" s="4" t="s">
        <v>117</v>
      </c>
      <c r="B6" s="5" t="s">
        <v>118</v>
      </c>
      <c r="C6" s="21"/>
      <c r="D6" s="122"/>
      <c r="E6" s="122"/>
      <c r="F6" s="122"/>
      <c r="G6" s="122"/>
      <c r="H6" s="122"/>
      <c r="I6" s="122"/>
      <c r="J6" s="164"/>
      <c r="K6" s="165"/>
      <c r="L6" s="280" t="s">
        <v>786</v>
      </c>
      <c r="M6" s="280"/>
      <c r="N6" s="165"/>
      <c r="O6" s="166"/>
      <c r="P6" s="165"/>
      <c r="Q6" s="71"/>
      <c r="R6" s="280" t="s">
        <v>787</v>
      </c>
      <c r="S6" s="280"/>
      <c r="T6" s="71"/>
      <c r="U6" s="166"/>
      <c r="V6" s="122"/>
      <c r="W6" s="122"/>
      <c r="X6" s="122"/>
      <c r="Y6" s="122"/>
      <c r="Z6" s="20"/>
      <c r="AA6" s="122"/>
      <c r="AB6" s="122"/>
      <c r="AC6" s="122"/>
      <c r="AD6" s="122"/>
      <c r="AE6" s="156"/>
      <c r="AF6" s="122"/>
      <c r="AG6" s="156"/>
      <c r="AH6" s="156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6" t="s">
        <v>119</v>
      </c>
      <c r="BA6" s="6" t="s">
        <v>120</v>
      </c>
      <c r="BB6" s="121"/>
    </row>
    <row r="7" spans="1:54" s="155" customFormat="1" ht="17.100000000000001" customHeight="1">
      <c r="A7" s="7">
        <v>16</v>
      </c>
      <c r="B7" s="8">
        <v>3743</v>
      </c>
      <c r="C7" s="9" t="s">
        <v>2049</v>
      </c>
      <c r="D7" s="259" t="s">
        <v>1273</v>
      </c>
      <c r="E7" s="256"/>
      <c r="F7" s="256"/>
      <c r="G7" s="256"/>
      <c r="H7" s="256"/>
      <c r="I7" s="277"/>
      <c r="J7" s="242" t="s">
        <v>807</v>
      </c>
      <c r="K7" s="256"/>
      <c r="L7" s="256"/>
      <c r="M7" s="256"/>
      <c r="N7" s="256"/>
      <c r="O7" s="277"/>
      <c r="P7" s="232" t="s">
        <v>808</v>
      </c>
      <c r="Q7" s="233"/>
      <c r="R7" s="233"/>
      <c r="S7" s="233"/>
      <c r="T7" s="233"/>
      <c r="U7" s="302"/>
      <c r="V7" s="16"/>
      <c r="W7" s="16"/>
      <c r="X7" s="16"/>
      <c r="Y7" s="16"/>
      <c r="Z7" s="28"/>
      <c r="AA7" s="28"/>
      <c r="AB7" s="16"/>
      <c r="AC7" s="44"/>
      <c r="AD7" s="45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26"/>
      <c r="AP7" s="39"/>
      <c r="AQ7" s="40"/>
      <c r="AR7" s="271" t="s">
        <v>1253</v>
      </c>
      <c r="AS7" s="272"/>
      <c r="AT7" s="272"/>
      <c r="AU7" s="273"/>
      <c r="AV7" s="268" t="s">
        <v>113</v>
      </c>
      <c r="AW7" s="269"/>
      <c r="AX7" s="269"/>
      <c r="AY7" s="270"/>
      <c r="AZ7" s="195">
        <f>ROUND(F9,0)+(ROUND(K9*(1+AT9),0)+(ROUND(Q9*(1+AX9),0)))</f>
        <v>977</v>
      </c>
      <c r="BA7" s="49" t="s">
        <v>1790</v>
      </c>
    </row>
    <row r="8" spans="1:54" s="155" customFormat="1" ht="17.100000000000001" customHeight="1">
      <c r="A8" s="7">
        <v>16</v>
      </c>
      <c r="B8" s="8">
        <v>3744</v>
      </c>
      <c r="C8" s="9" t="s">
        <v>777</v>
      </c>
      <c r="D8" s="257"/>
      <c r="E8" s="258"/>
      <c r="F8" s="258"/>
      <c r="G8" s="258"/>
      <c r="H8" s="258"/>
      <c r="I8" s="278"/>
      <c r="J8" s="257"/>
      <c r="K8" s="258"/>
      <c r="L8" s="258"/>
      <c r="M8" s="258"/>
      <c r="N8" s="258"/>
      <c r="O8" s="278"/>
      <c r="P8" s="234"/>
      <c r="Q8" s="235"/>
      <c r="R8" s="235"/>
      <c r="S8" s="235"/>
      <c r="T8" s="235"/>
      <c r="U8" s="303"/>
      <c r="V8" s="20"/>
      <c r="W8" s="20"/>
      <c r="X8" s="20"/>
      <c r="Y8" s="20"/>
      <c r="Z8" s="31"/>
      <c r="AA8" s="31"/>
      <c r="AB8" s="122"/>
      <c r="AC8" s="122"/>
      <c r="AD8" s="129"/>
      <c r="AE8" s="43" t="s">
        <v>1853</v>
      </c>
      <c r="AF8" s="20"/>
      <c r="AG8" s="20"/>
      <c r="AH8" s="20"/>
      <c r="AI8" s="20"/>
      <c r="AJ8" s="20"/>
      <c r="AK8" s="20"/>
      <c r="AL8" s="20"/>
      <c r="AM8" s="20"/>
      <c r="AN8" s="20"/>
      <c r="AO8" s="22" t="s">
        <v>1792</v>
      </c>
      <c r="AP8" s="230">
        <v>1</v>
      </c>
      <c r="AQ8" s="231"/>
      <c r="AR8" s="274"/>
      <c r="AS8" s="275"/>
      <c r="AT8" s="275"/>
      <c r="AU8" s="276"/>
      <c r="AV8" s="262"/>
      <c r="AW8" s="263"/>
      <c r="AX8" s="263"/>
      <c r="AY8" s="264"/>
      <c r="AZ8" s="195">
        <f>ROUND(F9*AP8,0)+(ROUND(ROUND(K9*AP8,0)*(1+AT9),0)+(ROUND(ROUND(Q9*AP8,0)*(1+AX9),0)))</f>
        <v>977</v>
      </c>
      <c r="BA8" s="29"/>
    </row>
    <row r="9" spans="1:54" s="155" customFormat="1" ht="17.100000000000001" customHeight="1">
      <c r="A9" s="7">
        <v>16</v>
      </c>
      <c r="B9" s="8">
        <v>3745</v>
      </c>
      <c r="C9" s="9" t="s">
        <v>2050</v>
      </c>
      <c r="D9" s="140"/>
      <c r="E9" s="135"/>
      <c r="F9" s="241">
        <v>249</v>
      </c>
      <c r="G9" s="241"/>
      <c r="H9" s="14" t="s">
        <v>121</v>
      </c>
      <c r="I9" s="135"/>
      <c r="J9" s="55"/>
      <c r="K9" s="261">
        <v>485</v>
      </c>
      <c r="L9" s="261"/>
      <c r="M9" s="14" t="s">
        <v>121</v>
      </c>
      <c r="N9" s="135"/>
      <c r="O9" s="133"/>
      <c r="P9" s="24"/>
      <c r="Q9" s="260">
        <v>81</v>
      </c>
      <c r="R9" s="260"/>
      <c r="S9" s="14" t="s">
        <v>121</v>
      </c>
      <c r="T9" s="135"/>
      <c r="U9" s="135"/>
      <c r="V9" s="117" t="s">
        <v>265</v>
      </c>
      <c r="W9" s="92"/>
      <c r="X9" s="92"/>
      <c r="Y9" s="92"/>
      <c r="Z9" s="92"/>
      <c r="AA9" s="92"/>
      <c r="AB9" s="24" t="s">
        <v>1792</v>
      </c>
      <c r="AC9" s="239">
        <v>0.7</v>
      </c>
      <c r="AD9" s="240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26"/>
      <c r="AP9" s="39"/>
      <c r="AQ9" s="40"/>
      <c r="AR9" s="163" t="s">
        <v>1854</v>
      </c>
      <c r="AS9" s="24" t="s">
        <v>1792</v>
      </c>
      <c r="AT9" s="292">
        <v>0.25</v>
      </c>
      <c r="AU9" s="293"/>
      <c r="AV9" s="42" t="s">
        <v>1855</v>
      </c>
      <c r="AW9" s="24" t="s">
        <v>1792</v>
      </c>
      <c r="AX9" s="292">
        <v>0.5</v>
      </c>
      <c r="AY9" s="293"/>
      <c r="AZ9" s="195">
        <f>ROUND(F9*AC10,0)+(ROUND(ROUND(K9*AC10,0)*(1+AT9),0)+(ROUND(ROUND(Q9*AC10,0)*(1+AX9),0)))</f>
        <v>685</v>
      </c>
      <c r="BA9" s="29"/>
      <c r="BB9" s="215">
        <f>$F$9+$K$9+Q9</f>
        <v>815</v>
      </c>
    </row>
    <row r="10" spans="1:54" s="155" customFormat="1" ht="17.100000000000001" hidden="1" customHeight="1">
      <c r="A10" s="7">
        <v>16</v>
      </c>
      <c r="B10" s="8">
        <v>3746</v>
      </c>
      <c r="C10" s="9" t="s">
        <v>555</v>
      </c>
      <c r="D10" s="54"/>
      <c r="E10" s="27"/>
      <c r="F10" s="27"/>
      <c r="G10" s="27"/>
      <c r="H10" s="27"/>
      <c r="I10" s="48"/>
      <c r="J10" s="57"/>
      <c r="K10" s="58"/>
      <c r="L10" s="203"/>
      <c r="M10" s="204"/>
      <c r="N10" s="137"/>
      <c r="O10" s="141"/>
      <c r="P10" s="137"/>
      <c r="Q10" s="137"/>
      <c r="R10" s="137"/>
      <c r="S10" s="20"/>
      <c r="T10" s="59"/>
      <c r="U10" s="141"/>
      <c r="V10" s="96"/>
      <c r="W10" s="97"/>
      <c r="X10" s="97"/>
      <c r="Y10" s="97"/>
      <c r="Z10" s="97"/>
      <c r="AA10" s="97"/>
      <c r="AB10" s="22" t="s">
        <v>1792</v>
      </c>
      <c r="AC10" s="266">
        <v>0.7</v>
      </c>
      <c r="AD10" s="267"/>
      <c r="AE10" s="43" t="s">
        <v>1853</v>
      </c>
      <c r="AF10" s="20"/>
      <c r="AG10" s="20"/>
      <c r="AH10" s="20"/>
      <c r="AI10" s="20"/>
      <c r="AJ10" s="20"/>
      <c r="AK10" s="20"/>
      <c r="AL10" s="20"/>
      <c r="AM10" s="20"/>
      <c r="AN10" s="20"/>
      <c r="AO10" s="22" t="s">
        <v>1792</v>
      </c>
      <c r="AP10" s="230">
        <v>1</v>
      </c>
      <c r="AQ10" s="231"/>
      <c r="AR10" s="163"/>
      <c r="AS10" s="121"/>
      <c r="AT10" s="121"/>
      <c r="AU10" s="47" t="s">
        <v>824</v>
      </c>
      <c r="AV10" s="54"/>
      <c r="AW10" s="27"/>
      <c r="AX10" s="27"/>
      <c r="AY10" s="47" t="s">
        <v>824</v>
      </c>
      <c r="AZ10" s="196">
        <f>ROUND(ROUND(F9*AC10,0)*AP10,0)+(ROUND(ROUND(ROUND(K9*AC10,0)*AP10,0)*(1+AT9),0)+(ROUND(ROUND(ROUND(Q9*AC10,0)*AP10,0)*(1+AX9),0)))</f>
        <v>685</v>
      </c>
      <c r="BA10" s="29"/>
      <c r="BB10" s="215">
        <f t="shared" ref="BB10" si="0">$F$9+$K$9+Q10</f>
        <v>734</v>
      </c>
    </row>
    <row r="11" spans="1:54" s="155" customFormat="1" ht="17.100000000000001" customHeight="1">
      <c r="A11" s="7">
        <v>16</v>
      </c>
      <c r="B11" s="8">
        <v>3747</v>
      </c>
      <c r="C11" s="9" t="s">
        <v>2051</v>
      </c>
      <c r="D11" s="98"/>
      <c r="E11" s="143"/>
      <c r="F11" s="143"/>
      <c r="G11" s="143"/>
      <c r="H11" s="143"/>
      <c r="I11" s="144"/>
      <c r="J11" s="242" t="s">
        <v>814</v>
      </c>
      <c r="K11" s="256"/>
      <c r="L11" s="256"/>
      <c r="M11" s="256"/>
      <c r="N11" s="256"/>
      <c r="O11" s="277"/>
      <c r="P11" s="232" t="s">
        <v>808</v>
      </c>
      <c r="Q11" s="233"/>
      <c r="R11" s="233"/>
      <c r="S11" s="233"/>
      <c r="T11" s="233"/>
      <c r="U11" s="302"/>
      <c r="V11" s="16"/>
      <c r="W11" s="16"/>
      <c r="X11" s="16"/>
      <c r="Y11" s="16"/>
      <c r="Z11" s="28"/>
      <c r="AA11" s="28"/>
      <c r="AB11" s="16"/>
      <c r="AC11" s="44"/>
      <c r="AD11" s="45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26"/>
      <c r="AP11" s="39"/>
      <c r="AQ11" s="40"/>
      <c r="AR11" s="87"/>
      <c r="AS11" s="88"/>
      <c r="AT11" s="88"/>
      <c r="AU11" s="89"/>
      <c r="AV11" s="76"/>
      <c r="AW11" s="77"/>
      <c r="AX11" s="77"/>
      <c r="AY11" s="78"/>
      <c r="AZ11" s="195">
        <f>ROUND(F9,0)+(ROUND(K13*(1+AT9),0)+(ROUND(Q13*(1+AX9),0)))</f>
        <v>876</v>
      </c>
      <c r="BA11" s="29"/>
      <c r="BB11" s="215"/>
    </row>
    <row r="12" spans="1:54" s="155" customFormat="1" ht="17.100000000000001" customHeight="1">
      <c r="A12" s="7">
        <v>16</v>
      </c>
      <c r="B12" s="8">
        <v>3748</v>
      </c>
      <c r="C12" s="9" t="s">
        <v>778</v>
      </c>
      <c r="D12" s="145"/>
      <c r="E12" s="143"/>
      <c r="F12" s="143"/>
      <c r="G12" s="143"/>
      <c r="H12" s="143"/>
      <c r="I12" s="144"/>
      <c r="J12" s="257"/>
      <c r="K12" s="258"/>
      <c r="L12" s="258"/>
      <c r="M12" s="258"/>
      <c r="N12" s="258"/>
      <c r="O12" s="278"/>
      <c r="P12" s="234"/>
      <c r="Q12" s="235"/>
      <c r="R12" s="235"/>
      <c r="S12" s="235"/>
      <c r="T12" s="235"/>
      <c r="U12" s="303"/>
      <c r="V12" s="19"/>
      <c r="W12" s="20"/>
      <c r="X12" s="20"/>
      <c r="Y12" s="20"/>
      <c r="Z12" s="31"/>
      <c r="AA12" s="31"/>
      <c r="AB12" s="122"/>
      <c r="AC12" s="122"/>
      <c r="AD12" s="129"/>
      <c r="AE12" s="43" t="s">
        <v>1853</v>
      </c>
      <c r="AF12" s="20"/>
      <c r="AG12" s="20"/>
      <c r="AH12" s="20"/>
      <c r="AI12" s="20"/>
      <c r="AJ12" s="20"/>
      <c r="AK12" s="20"/>
      <c r="AL12" s="20"/>
      <c r="AM12" s="20"/>
      <c r="AN12" s="20"/>
      <c r="AO12" s="22" t="s">
        <v>1792</v>
      </c>
      <c r="AP12" s="230">
        <v>1</v>
      </c>
      <c r="AQ12" s="231"/>
      <c r="AR12" s="87"/>
      <c r="AS12" s="88"/>
      <c r="AT12" s="88"/>
      <c r="AU12" s="89"/>
      <c r="AV12" s="76"/>
      <c r="AW12" s="77"/>
      <c r="AX12" s="77"/>
      <c r="AY12" s="78"/>
      <c r="AZ12" s="195">
        <f>ROUND(F9*AP12,0)+(ROUND(ROUND(K13*AP12,0)*(1+AT9),0)+(ROUND(ROUND(Q13*AP12,0)*(1+AX9),0)))</f>
        <v>876</v>
      </c>
      <c r="BA12" s="29"/>
      <c r="BB12" s="215"/>
    </row>
    <row r="13" spans="1:54" s="155" customFormat="1" ht="17.100000000000001" customHeight="1">
      <c r="A13" s="7">
        <v>16</v>
      </c>
      <c r="B13" s="8">
        <v>3749</v>
      </c>
      <c r="C13" s="9" t="s">
        <v>2052</v>
      </c>
      <c r="D13" s="140"/>
      <c r="E13" s="142"/>
      <c r="F13" s="65"/>
      <c r="G13" s="65"/>
      <c r="H13" s="14"/>
      <c r="I13" s="133"/>
      <c r="J13" s="55"/>
      <c r="K13" s="260">
        <v>403</v>
      </c>
      <c r="L13" s="260"/>
      <c r="M13" s="14" t="s">
        <v>121</v>
      </c>
      <c r="N13" s="135"/>
      <c r="O13" s="133"/>
      <c r="P13" s="24"/>
      <c r="Q13" s="261">
        <v>82</v>
      </c>
      <c r="R13" s="261"/>
      <c r="S13" s="14" t="s">
        <v>121</v>
      </c>
      <c r="T13" s="135"/>
      <c r="U13" s="135"/>
      <c r="V13" s="117" t="s">
        <v>265</v>
      </c>
      <c r="W13" s="92"/>
      <c r="X13" s="92"/>
      <c r="Y13" s="92"/>
      <c r="Z13" s="92"/>
      <c r="AA13" s="92"/>
      <c r="AB13" s="24" t="s">
        <v>1792</v>
      </c>
      <c r="AC13" s="239">
        <v>0.7</v>
      </c>
      <c r="AD13" s="240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26"/>
      <c r="AP13" s="39"/>
      <c r="AQ13" s="40"/>
      <c r="AR13" s="163"/>
      <c r="AS13" s="24"/>
      <c r="AT13" s="85"/>
      <c r="AU13" s="86"/>
      <c r="AV13" s="42"/>
      <c r="AW13" s="24"/>
      <c r="AX13" s="85"/>
      <c r="AY13" s="86"/>
      <c r="AZ13" s="195">
        <f>ROUND(F9*AC14,0)+(ROUND(ROUND(K13*AC14,0)*(1+AT9),0)+(ROUND(ROUND(Q13*AC14,0)*(1+AX9),0)))</f>
        <v>613</v>
      </c>
      <c r="BA13" s="29"/>
      <c r="BB13" s="215">
        <f>$F$9+$K$13+Q13</f>
        <v>734</v>
      </c>
    </row>
    <row r="14" spans="1:54" s="155" customFormat="1" ht="17.100000000000001" hidden="1" customHeight="1">
      <c r="A14" s="7">
        <v>16</v>
      </c>
      <c r="B14" s="8">
        <v>3750</v>
      </c>
      <c r="C14" s="9" t="s">
        <v>556</v>
      </c>
      <c r="D14" s="54"/>
      <c r="E14" s="27"/>
      <c r="F14" s="27"/>
      <c r="G14" s="27"/>
      <c r="H14" s="27"/>
      <c r="I14" s="48"/>
      <c r="J14" s="55"/>
      <c r="K14" s="56"/>
      <c r="L14" s="56"/>
      <c r="M14" s="142"/>
      <c r="N14" s="142"/>
      <c r="O14" s="133"/>
      <c r="P14" s="137"/>
      <c r="Q14" s="137"/>
      <c r="R14" s="137"/>
      <c r="S14" s="20"/>
      <c r="T14" s="59"/>
      <c r="U14" s="141"/>
      <c r="V14" s="96"/>
      <c r="W14" s="97"/>
      <c r="X14" s="97"/>
      <c r="Y14" s="97"/>
      <c r="Z14" s="97"/>
      <c r="AA14" s="97"/>
      <c r="AB14" s="22" t="s">
        <v>1792</v>
      </c>
      <c r="AC14" s="266">
        <v>0.7</v>
      </c>
      <c r="AD14" s="267"/>
      <c r="AE14" s="43" t="s">
        <v>1853</v>
      </c>
      <c r="AF14" s="20"/>
      <c r="AG14" s="20"/>
      <c r="AH14" s="20"/>
      <c r="AI14" s="20"/>
      <c r="AJ14" s="20"/>
      <c r="AK14" s="20"/>
      <c r="AL14" s="20"/>
      <c r="AM14" s="20"/>
      <c r="AN14" s="20"/>
      <c r="AO14" s="22" t="s">
        <v>1792</v>
      </c>
      <c r="AP14" s="230">
        <v>1</v>
      </c>
      <c r="AQ14" s="231"/>
      <c r="AR14" s="163"/>
      <c r="AS14" s="121"/>
      <c r="AT14" s="121"/>
      <c r="AU14" s="47"/>
      <c r="AV14" s="54"/>
      <c r="AW14" s="27"/>
      <c r="AX14" s="27"/>
      <c r="AY14" s="47"/>
      <c r="AZ14" s="196">
        <f>ROUND(ROUND(F9*AC14,0)*AP14,0)+(ROUND(ROUND(ROUND(K13*AC14,0)*AP14,0)*(1+AT9),0)+(ROUND(ROUND(ROUND(Q13*AC14,0)*AP14,0)*(1+AX9),0)))</f>
        <v>613</v>
      </c>
      <c r="BA14" s="29"/>
      <c r="BB14" s="215">
        <f t="shared" ref="BB14:BB18" si="1">$F$9+$K$13+Q14</f>
        <v>652</v>
      </c>
    </row>
    <row r="15" spans="1:54" s="155" customFormat="1" ht="17.100000000000001" customHeight="1">
      <c r="A15" s="7">
        <v>16</v>
      </c>
      <c r="B15" s="8">
        <v>3751</v>
      </c>
      <c r="C15" s="9" t="s">
        <v>2053</v>
      </c>
      <c r="D15" s="98"/>
      <c r="E15" s="143"/>
      <c r="F15" s="143"/>
      <c r="G15" s="143"/>
      <c r="H15" s="143"/>
      <c r="I15" s="144"/>
      <c r="J15" s="90"/>
      <c r="K15" s="143"/>
      <c r="L15" s="143"/>
      <c r="M15" s="143"/>
      <c r="N15" s="143"/>
      <c r="O15" s="144"/>
      <c r="P15" s="232" t="s">
        <v>810</v>
      </c>
      <c r="Q15" s="233"/>
      <c r="R15" s="233"/>
      <c r="S15" s="233"/>
      <c r="T15" s="233"/>
      <c r="U15" s="302"/>
      <c r="V15" s="16"/>
      <c r="W15" s="16"/>
      <c r="X15" s="16"/>
      <c r="Y15" s="16"/>
      <c r="Z15" s="28"/>
      <c r="AA15" s="28"/>
      <c r="AB15" s="16"/>
      <c r="AC15" s="44"/>
      <c r="AD15" s="45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26"/>
      <c r="AP15" s="39"/>
      <c r="AQ15" s="40"/>
      <c r="AR15" s="87"/>
      <c r="AS15" s="88"/>
      <c r="AT15" s="88"/>
      <c r="AU15" s="89"/>
      <c r="AV15" s="76"/>
      <c r="AW15" s="77"/>
      <c r="AX15" s="77"/>
      <c r="AY15" s="78"/>
      <c r="AZ15" s="195">
        <f>ROUND(F9,0)+(ROUND(K13*(1+AT9),0)+(ROUND(Q17*(1+AX9),0)))</f>
        <v>998</v>
      </c>
      <c r="BA15" s="29"/>
      <c r="BB15" s="215"/>
    </row>
    <row r="16" spans="1:54" s="155" customFormat="1" ht="17.100000000000001" customHeight="1">
      <c r="A16" s="7">
        <v>16</v>
      </c>
      <c r="B16" s="8">
        <v>3752</v>
      </c>
      <c r="C16" s="9" t="s">
        <v>779</v>
      </c>
      <c r="D16" s="145"/>
      <c r="E16" s="143"/>
      <c r="F16" s="143"/>
      <c r="G16" s="143"/>
      <c r="H16" s="143"/>
      <c r="I16" s="144"/>
      <c r="J16" s="145"/>
      <c r="K16" s="143"/>
      <c r="L16" s="143"/>
      <c r="M16" s="143"/>
      <c r="N16" s="143"/>
      <c r="O16" s="144"/>
      <c r="P16" s="234"/>
      <c r="Q16" s="235"/>
      <c r="R16" s="235"/>
      <c r="S16" s="235"/>
      <c r="T16" s="235"/>
      <c r="U16" s="303"/>
      <c r="V16" s="19"/>
      <c r="W16" s="20"/>
      <c r="X16" s="20"/>
      <c r="Y16" s="20"/>
      <c r="Z16" s="31"/>
      <c r="AA16" s="31"/>
      <c r="AB16" s="122"/>
      <c r="AC16" s="122"/>
      <c r="AD16" s="129"/>
      <c r="AE16" s="43" t="s">
        <v>1853</v>
      </c>
      <c r="AF16" s="20"/>
      <c r="AG16" s="20"/>
      <c r="AH16" s="20"/>
      <c r="AI16" s="20"/>
      <c r="AJ16" s="20"/>
      <c r="AK16" s="20"/>
      <c r="AL16" s="20"/>
      <c r="AM16" s="20"/>
      <c r="AN16" s="20"/>
      <c r="AO16" s="22" t="s">
        <v>1792</v>
      </c>
      <c r="AP16" s="230">
        <v>1</v>
      </c>
      <c r="AQ16" s="231"/>
      <c r="AR16" s="87"/>
      <c r="AS16" s="88"/>
      <c r="AT16" s="88"/>
      <c r="AU16" s="89"/>
      <c r="AV16" s="76"/>
      <c r="AW16" s="77"/>
      <c r="AX16" s="77"/>
      <c r="AY16" s="78"/>
      <c r="AZ16" s="195">
        <f>ROUND(F9*AP16,0)+(ROUND(ROUND(K13*AP16,0)*(1+AT9),0)+(ROUND(ROUND(Q17*AP16,0)*(1+AX9),0)))</f>
        <v>998</v>
      </c>
      <c r="BA16" s="29"/>
      <c r="BB16" s="215"/>
    </row>
    <row r="17" spans="1:54" s="155" customFormat="1" ht="17.100000000000001" customHeight="1">
      <c r="A17" s="7">
        <v>16</v>
      </c>
      <c r="B17" s="8">
        <v>3753</v>
      </c>
      <c r="C17" s="9" t="s">
        <v>2054</v>
      </c>
      <c r="D17" s="140"/>
      <c r="E17" s="142"/>
      <c r="F17" s="65"/>
      <c r="G17" s="65"/>
      <c r="H17" s="14"/>
      <c r="I17" s="142"/>
      <c r="J17" s="55"/>
      <c r="K17" s="65"/>
      <c r="L17" s="65"/>
      <c r="M17" s="14"/>
      <c r="N17" s="142"/>
      <c r="O17" s="133"/>
      <c r="P17" s="24"/>
      <c r="Q17" s="261">
        <v>163</v>
      </c>
      <c r="R17" s="261"/>
      <c r="S17" s="14" t="s">
        <v>121</v>
      </c>
      <c r="T17" s="135"/>
      <c r="U17" s="135"/>
      <c r="V17" s="117" t="s">
        <v>265</v>
      </c>
      <c r="W17" s="92"/>
      <c r="X17" s="92"/>
      <c r="Y17" s="92"/>
      <c r="Z17" s="92"/>
      <c r="AA17" s="92"/>
      <c r="AB17" s="24" t="s">
        <v>1792</v>
      </c>
      <c r="AC17" s="239">
        <v>0.7</v>
      </c>
      <c r="AD17" s="240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26"/>
      <c r="AP17" s="39"/>
      <c r="AQ17" s="40"/>
      <c r="AR17" s="163"/>
      <c r="AS17" s="24"/>
      <c r="AT17" s="85"/>
      <c r="AU17" s="86"/>
      <c r="AV17" s="42"/>
      <c r="AW17" s="24"/>
      <c r="AX17" s="85"/>
      <c r="AY17" s="86"/>
      <c r="AZ17" s="195">
        <f>ROUND(F9*AC18,0)+(ROUND(ROUND(K13*AC18,0)*(1+AT9),0)+(ROUND(ROUND(Q17*AC18,0)*(1+AX9),0)))</f>
        <v>698</v>
      </c>
      <c r="BA17" s="29"/>
      <c r="BB17" s="215">
        <f t="shared" si="1"/>
        <v>815</v>
      </c>
    </row>
    <row r="18" spans="1:54" s="155" customFormat="1" ht="17.100000000000001" hidden="1" customHeight="1">
      <c r="A18" s="7">
        <v>16</v>
      </c>
      <c r="B18" s="8">
        <v>3754</v>
      </c>
      <c r="C18" s="9" t="s">
        <v>557</v>
      </c>
      <c r="D18" s="61"/>
      <c r="E18" s="59"/>
      <c r="F18" s="59"/>
      <c r="G18" s="59"/>
      <c r="H18" s="59"/>
      <c r="I18" s="60"/>
      <c r="J18" s="57"/>
      <c r="K18" s="58"/>
      <c r="L18" s="58"/>
      <c r="M18" s="137"/>
      <c r="N18" s="137"/>
      <c r="O18" s="141"/>
      <c r="P18" s="137"/>
      <c r="Q18" s="137"/>
      <c r="R18" s="137"/>
      <c r="S18" s="20"/>
      <c r="T18" s="59"/>
      <c r="U18" s="141"/>
      <c r="V18" s="96"/>
      <c r="W18" s="97"/>
      <c r="X18" s="97"/>
      <c r="Y18" s="97"/>
      <c r="Z18" s="97"/>
      <c r="AA18" s="97"/>
      <c r="AB18" s="22" t="s">
        <v>1792</v>
      </c>
      <c r="AC18" s="266">
        <v>0.7</v>
      </c>
      <c r="AD18" s="267"/>
      <c r="AE18" s="43" t="s">
        <v>1853</v>
      </c>
      <c r="AF18" s="20"/>
      <c r="AG18" s="20"/>
      <c r="AH18" s="20"/>
      <c r="AI18" s="20"/>
      <c r="AJ18" s="20"/>
      <c r="AK18" s="20"/>
      <c r="AL18" s="20"/>
      <c r="AM18" s="20"/>
      <c r="AN18" s="20"/>
      <c r="AO18" s="22" t="s">
        <v>1792</v>
      </c>
      <c r="AP18" s="230">
        <v>1</v>
      </c>
      <c r="AQ18" s="231"/>
      <c r="AR18" s="163"/>
      <c r="AS18" s="121"/>
      <c r="AT18" s="121"/>
      <c r="AU18" s="47"/>
      <c r="AV18" s="54"/>
      <c r="AW18" s="27"/>
      <c r="AX18" s="27"/>
      <c r="AY18" s="47"/>
      <c r="AZ18" s="196">
        <f>ROUND(ROUND(F9*AC18,0)*AP18,0)+(ROUND(ROUND(ROUND(K13*AC18,0)*AP18,0)*(1+AT9),0)+(ROUND(ROUND(ROUND(Q17*AC18,0)*AP18,0)*(1+AX9),0)))</f>
        <v>698</v>
      </c>
      <c r="BA18" s="29"/>
      <c r="BB18" s="215">
        <f t="shared" si="1"/>
        <v>652</v>
      </c>
    </row>
    <row r="19" spans="1:54" s="155" customFormat="1" ht="17.100000000000001" customHeight="1">
      <c r="A19" s="7">
        <v>16</v>
      </c>
      <c r="B19" s="8">
        <v>3755</v>
      </c>
      <c r="C19" s="9" t="s">
        <v>2055</v>
      </c>
      <c r="D19" s="259" t="s">
        <v>811</v>
      </c>
      <c r="E19" s="256"/>
      <c r="F19" s="256"/>
      <c r="G19" s="256"/>
      <c r="H19" s="256"/>
      <c r="I19" s="277"/>
      <c r="J19" s="242" t="s">
        <v>809</v>
      </c>
      <c r="K19" s="256"/>
      <c r="L19" s="256"/>
      <c r="M19" s="256"/>
      <c r="N19" s="256"/>
      <c r="O19" s="277"/>
      <c r="P19" s="232" t="s">
        <v>808</v>
      </c>
      <c r="Q19" s="233"/>
      <c r="R19" s="233"/>
      <c r="S19" s="233"/>
      <c r="T19" s="233"/>
      <c r="U19" s="302"/>
      <c r="V19" s="16"/>
      <c r="W19" s="16"/>
      <c r="X19" s="16"/>
      <c r="Y19" s="16"/>
      <c r="Z19" s="28"/>
      <c r="AA19" s="28"/>
      <c r="AB19" s="16"/>
      <c r="AC19" s="44"/>
      <c r="AD19" s="45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26"/>
      <c r="AP19" s="39"/>
      <c r="AQ19" s="40"/>
      <c r="AR19" s="87"/>
      <c r="AS19" s="88"/>
      <c r="AT19" s="88"/>
      <c r="AU19" s="89"/>
      <c r="AV19" s="76"/>
      <c r="AW19" s="77"/>
      <c r="AX19" s="77"/>
      <c r="AY19" s="78"/>
      <c r="AZ19" s="195">
        <f>ROUND(F21,0)+(ROUND(K21*(1+AT9),0)+(ROUND(Q21*(1+AX9),0)))</f>
        <v>941</v>
      </c>
      <c r="BA19" s="29"/>
    </row>
    <row r="20" spans="1:54" s="155" customFormat="1" ht="17.100000000000001" customHeight="1">
      <c r="A20" s="7">
        <v>16</v>
      </c>
      <c r="B20" s="8">
        <v>3756</v>
      </c>
      <c r="C20" s="9" t="s">
        <v>780</v>
      </c>
      <c r="D20" s="257"/>
      <c r="E20" s="258"/>
      <c r="F20" s="258"/>
      <c r="G20" s="258"/>
      <c r="H20" s="258"/>
      <c r="I20" s="278"/>
      <c r="J20" s="257"/>
      <c r="K20" s="258"/>
      <c r="L20" s="258"/>
      <c r="M20" s="258"/>
      <c r="N20" s="258"/>
      <c r="O20" s="278"/>
      <c r="P20" s="234"/>
      <c r="Q20" s="235"/>
      <c r="R20" s="235"/>
      <c r="S20" s="235"/>
      <c r="T20" s="235"/>
      <c r="U20" s="303"/>
      <c r="V20" s="20"/>
      <c r="W20" s="20"/>
      <c r="X20" s="20"/>
      <c r="Y20" s="20"/>
      <c r="Z20" s="31"/>
      <c r="AA20" s="31"/>
      <c r="AB20" s="122"/>
      <c r="AC20" s="122"/>
      <c r="AD20" s="129"/>
      <c r="AE20" s="43" t="s">
        <v>1853</v>
      </c>
      <c r="AF20" s="20"/>
      <c r="AG20" s="20"/>
      <c r="AH20" s="20"/>
      <c r="AI20" s="20"/>
      <c r="AJ20" s="20"/>
      <c r="AK20" s="20"/>
      <c r="AL20" s="20"/>
      <c r="AM20" s="20"/>
      <c r="AN20" s="20"/>
      <c r="AO20" s="22" t="s">
        <v>1792</v>
      </c>
      <c r="AP20" s="230">
        <v>1</v>
      </c>
      <c r="AQ20" s="231"/>
      <c r="AR20" s="87"/>
      <c r="AS20" s="88"/>
      <c r="AT20" s="88"/>
      <c r="AU20" s="89"/>
      <c r="AV20" s="76"/>
      <c r="AW20" s="77"/>
      <c r="AX20" s="77"/>
      <c r="AY20" s="78"/>
      <c r="AZ20" s="195">
        <f>ROUND(F21*AP20,0)+(ROUND(ROUND(K21*AP20,0)*(1+AT9),0)+(ROUND(ROUND(Q21*AP20,0)*(1+AX9),0)))</f>
        <v>941</v>
      </c>
      <c r="BA20" s="29"/>
    </row>
    <row r="21" spans="1:54" s="155" customFormat="1" ht="17.100000000000001" customHeight="1">
      <c r="A21" s="7">
        <v>16</v>
      </c>
      <c r="B21" s="8">
        <v>3757</v>
      </c>
      <c r="C21" s="9" t="s">
        <v>2056</v>
      </c>
      <c r="D21" s="140"/>
      <c r="E21" s="135"/>
      <c r="F21" s="241">
        <v>393</v>
      </c>
      <c r="G21" s="241"/>
      <c r="H21" s="14" t="s">
        <v>121</v>
      </c>
      <c r="I21" s="135"/>
      <c r="J21" s="55"/>
      <c r="K21" s="261">
        <v>341</v>
      </c>
      <c r="L21" s="261"/>
      <c r="M21" s="14" t="s">
        <v>121</v>
      </c>
      <c r="N21" s="135"/>
      <c r="O21" s="133"/>
      <c r="P21" s="36"/>
      <c r="Q21" s="260">
        <v>81</v>
      </c>
      <c r="R21" s="260"/>
      <c r="S21" s="14" t="s">
        <v>121</v>
      </c>
      <c r="T21" s="142"/>
      <c r="U21" s="133"/>
      <c r="V21" s="117" t="s">
        <v>265</v>
      </c>
      <c r="W21" s="92"/>
      <c r="X21" s="92"/>
      <c r="Y21" s="92"/>
      <c r="Z21" s="92"/>
      <c r="AA21" s="92"/>
      <c r="AB21" s="24" t="s">
        <v>2014</v>
      </c>
      <c r="AC21" s="239">
        <v>0.7</v>
      </c>
      <c r="AD21" s="240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26"/>
      <c r="AP21" s="39"/>
      <c r="AQ21" s="40"/>
      <c r="AR21" s="163"/>
      <c r="AS21" s="24"/>
      <c r="AT21" s="85"/>
      <c r="AU21" s="86"/>
      <c r="AV21" s="42"/>
      <c r="AW21" s="24"/>
      <c r="AX21" s="85"/>
      <c r="AY21" s="86"/>
      <c r="AZ21" s="195">
        <f>ROUND(F21*AC22,0)+(ROUND(ROUND(K21*AC22,0)*(1+AT9),0)+(ROUND(ROUND(Q21*AC22,0)*(1+AX9),0)))</f>
        <v>660</v>
      </c>
      <c r="BA21" s="29"/>
      <c r="BB21" s="215">
        <f>F21+K21+Q21</f>
        <v>815</v>
      </c>
    </row>
    <row r="22" spans="1:54" s="155" customFormat="1" ht="17.100000000000001" hidden="1" customHeight="1">
      <c r="A22" s="7">
        <v>16</v>
      </c>
      <c r="B22" s="8">
        <v>3758</v>
      </c>
      <c r="C22" s="9" t="s">
        <v>558</v>
      </c>
      <c r="D22" s="61"/>
      <c r="E22" s="59"/>
      <c r="F22" s="59"/>
      <c r="G22" s="59"/>
      <c r="H22" s="59"/>
      <c r="I22" s="60"/>
      <c r="J22" s="57"/>
      <c r="K22" s="58"/>
      <c r="L22" s="58"/>
      <c r="M22" s="137"/>
      <c r="N22" s="137"/>
      <c r="O22" s="141"/>
      <c r="P22" s="146"/>
      <c r="Q22" s="137"/>
      <c r="R22" s="137"/>
      <c r="S22" s="20"/>
      <c r="T22" s="59"/>
      <c r="U22" s="141"/>
      <c r="V22" s="97"/>
      <c r="W22" s="97"/>
      <c r="X22" s="97"/>
      <c r="Y22" s="97"/>
      <c r="Z22" s="97"/>
      <c r="AA22" s="97"/>
      <c r="AB22" s="22" t="s">
        <v>2014</v>
      </c>
      <c r="AC22" s="266">
        <v>0.7</v>
      </c>
      <c r="AD22" s="267"/>
      <c r="AE22" s="43" t="s">
        <v>2057</v>
      </c>
      <c r="AF22" s="20"/>
      <c r="AG22" s="20"/>
      <c r="AH22" s="20"/>
      <c r="AI22" s="20"/>
      <c r="AJ22" s="20"/>
      <c r="AK22" s="20"/>
      <c r="AL22" s="20"/>
      <c r="AM22" s="20"/>
      <c r="AN22" s="20"/>
      <c r="AO22" s="22" t="s">
        <v>2014</v>
      </c>
      <c r="AP22" s="230">
        <v>1</v>
      </c>
      <c r="AQ22" s="231"/>
      <c r="AR22" s="163"/>
      <c r="AS22" s="121"/>
      <c r="AT22" s="121"/>
      <c r="AU22" s="47"/>
      <c r="AV22" s="54"/>
      <c r="AW22" s="27"/>
      <c r="AX22" s="27"/>
      <c r="AY22" s="47"/>
      <c r="AZ22" s="196">
        <f>ROUND(ROUND(F21*AC22,0)*AP22,0)+(ROUND(ROUND(ROUND(K21*AC22,0)*AP22,0)*(1+AT9),0)+(ROUND(ROUND(ROUND(Q21*AC22,0)*AP22,0)*(1+AX9),0)))</f>
        <v>660</v>
      </c>
      <c r="BA22" s="29"/>
    </row>
    <row r="23" spans="1:54" s="155" customFormat="1" ht="17.100000000000001" customHeight="1">
      <c r="A23" s="7">
        <v>16</v>
      </c>
      <c r="B23" s="8">
        <v>3759</v>
      </c>
      <c r="C23" s="9" t="s">
        <v>2058</v>
      </c>
      <c r="D23" s="259" t="s">
        <v>812</v>
      </c>
      <c r="E23" s="256"/>
      <c r="F23" s="256"/>
      <c r="G23" s="256"/>
      <c r="H23" s="256"/>
      <c r="I23" s="277"/>
      <c r="J23" s="242" t="s">
        <v>813</v>
      </c>
      <c r="K23" s="256"/>
      <c r="L23" s="256"/>
      <c r="M23" s="256"/>
      <c r="N23" s="256"/>
      <c r="O23" s="277"/>
      <c r="P23" s="232" t="s">
        <v>808</v>
      </c>
      <c r="Q23" s="233"/>
      <c r="R23" s="233"/>
      <c r="S23" s="233"/>
      <c r="T23" s="233"/>
      <c r="U23" s="302"/>
      <c r="V23" s="16"/>
      <c r="W23" s="16"/>
      <c r="X23" s="16"/>
      <c r="Y23" s="16"/>
      <c r="Z23" s="28"/>
      <c r="AA23" s="28"/>
      <c r="AB23" s="16"/>
      <c r="AC23" s="44"/>
      <c r="AD23" s="45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26"/>
      <c r="AP23" s="39"/>
      <c r="AQ23" s="40"/>
      <c r="AR23" s="87"/>
      <c r="AS23" s="88"/>
      <c r="AT23" s="88"/>
      <c r="AU23" s="89"/>
      <c r="AV23" s="76"/>
      <c r="AW23" s="77"/>
      <c r="AX23" s="77"/>
      <c r="AY23" s="78"/>
      <c r="AZ23" s="195">
        <f>ROUND(F25,0)+(ROUND(K25*(1+AT9),0)+(ROUND(Q25*(1+AX9),0)))</f>
        <v>774</v>
      </c>
      <c r="BA23" s="29"/>
    </row>
    <row r="24" spans="1:54" s="155" customFormat="1" ht="17.100000000000001" customHeight="1">
      <c r="A24" s="7">
        <v>16</v>
      </c>
      <c r="B24" s="8">
        <v>3760</v>
      </c>
      <c r="C24" s="9" t="s">
        <v>781</v>
      </c>
      <c r="D24" s="257"/>
      <c r="E24" s="258"/>
      <c r="F24" s="258"/>
      <c r="G24" s="258"/>
      <c r="H24" s="258"/>
      <c r="I24" s="278"/>
      <c r="J24" s="257"/>
      <c r="K24" s="258"/>
      <c r="L24" s="258"/>
      <c r="M24" s="258"/>
      <c r="N24" s="258"/>
      <c r="O24" s="278"/>
      <c r="P24" s="234"/>
      <c r="Q24" s="235"/>
      <c r="R24" s="235"/>
      <c r="S24" s="235"/>
      <c r="T24" s="235"/>
      <c r="U24" s="303"/>
      <c r="V24" s="20"/>
      <c r="W24" s="20"/>
      <c r="X24" s="20"/>
      <c r="Y24" s="20"/>
      <c r="Z24" s="31"/>
      <c r="AA24" s="31"/>
      <c r="AB24" s="122"/>
      <c r="AC24" s="122"/>
      <c r="AD24" s="129"/>
      <c r="AE24" s="43" t="s">
        <v>2057</v>
      </c>
      <c r="AF24" s="20"/>
      <c r="AG24" s="20"/>
      <c r="AH24" s="20"/>
      <c r="AI24" s="20"/>
      <c r="AJ24" s="20"/>
      <c r="AK24" s="20"/>
      <c r="AL24" s="20"/>
      <c r="AM24" s="20"/>
      <c r="AN24" s="20"/>
      <c r="AO24" s="22" t="s">
        <v>2014</v>
      </c>
      <c r="AP24" s="230">
        <v>1</v>
      </c>
      <c r="AQ24" s="231"/>
      <c r="AR24" s="87"/>
      <c r="AS24" s="88"/>
      <c r="AT24" s="88"/>
      <c r="AU24" s="89"/>
      <c r="AV24" s="76"/>
      <c r="AW24" s="77"/>
      <c r="AX24" s="77"/>
      <c r="AY24" s="78"/>
      <c r="AZ24" s="195">
        <f>ROUND(F25*AP24,0)+(ROUND(ROUND(K25*AP24,0)*(1+AT9),0)+(ROUND(ROUND(Q25*AP24,0)*(1+AX9),0)))</f>
        <v>774</v>
      </c>
      <c r="BA24" s="29"/>
    </row>
    <row r="25" spans="1:54" s="155" customFormat="1" ht="17.100000000000001" customHeight="1">
      <c r="A25" s="7">
        <v>16</v>
      </c>
      <c r="B25" s="8">
        <v>3761</v>
      </c>
      <c r="C25" s="9" t="s">
        <v>2059</v>
      </c>
      <c r="D25" s="140"/>
      <c r="E25" s="135"/>
      <c r="F25" s="261">
        <v>249</v>
      </c>
      <c r="G25" s="261"/>
      <c r="H25" s="14" t="s">
        <v>121</v>
      </c>
      <c r="I25" s="135"/>
      <c r="J25" s="55"/>
      <c r="K25" s="260">
        <v>322</v>
      </c>
      <c r="L25" s="260"/>
      <c r="M25" s="14" t="s">
        <v>121</v>
      </c>
      <c r="N25" s="135"/>
      <c r="O25" s="133"/>
      <c r="P25" s="36"/>
      <c r="Q25" s="260">
        <v>81</v>
      </c>
      <c r="R25" s="260"/>
      <c r="S25" s="14" t="s">
        <v>121</v>
      </c>
      <c r="T25" s="142"/>
      <c r="U25" s="133"/>
      <c r="V25" s="117" t="s">
        <v>265</v>
      </c>
      <c r="W25" s="92"/>
      <c r="X25" s="92"/>
      <c r="Y25" s="92"/>
      <c r="Z25" s="92"/>
      <c r="AA25" s="92"/>
      <c r="AB25" s="24" t="s">
        <v>2014</v>
      </c>
      <c r="AC25" s="239">
        <v>0.7</v>
      </c>
      <c r="AD25" s="240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26"/>
      <c r="AP25" s="39"/>
      <c r="AQ25" s="40"/>
      <c r="AR25" s="163"/>
      <c r="AS25" s="24"/>
      <c r="AT25" s="85"/>
      <c r="AU25" s="86"/>
      <c r="AV25" s="42"/>
      <c r="AW25" s="24"/>
      <c r="AX25" s="85"/>
      <c r="AY25" s="86"/>
      <c r="AZ25" s="195">
        <f>ROUND(F25*AC26,0)+(ROUND(ROUND(K25*AC26,0)*(1+AT9),0)+(ROUND(ROUND(Q25*AC26,0)*(1+AX9),0)))</f>
        <v>541</v>
      </c>
      <c r="BA25" s="29"/>
      <c r="BB25" s="215">
        <f>$F$25+$K$25+Q25</f>
        <v>652</v>
      </c>
    </row>
    <row r="26" spans="1:54" s="155" customFormat="1" ht="17.100000000000001" hidden="1" customHeight="1">
      <c r="A26" s="7">
        <v>16</v>
      </c>
      <c r="B26" s="8">
        <v>3762</v>
      </c>
      <c r="C26" s="9" t="s">
        <v>559</v>
      </c>
      <c r="D26" s="54"/>
      <c r="E26" s="27"/>
      <c r="F26" s="27"/>
      <c r="G26" s="27"/>
      <c r="H26" s="27"/>
      <c r="I26" s="48"/>
      <c r="J26" s="55"/>
      <c r="K26" s="56"/>
      <c r="L26" s="56"/>
      <c r="M26" s="142"/>
      <c r="N26" s="142"/>
      <c r="O26" s="133"/>
      <c r="P26" s="140"/>
      <c r="Q26" s="142"/>
      <c r="R26" s="142"/>
      <c r="S26" s="14"/>
      <c r="T26" s="27"/>
      <c r="U26" s="133"/>
      <c r="V26" s="97"/>
      <c r="W26" s="97"/>
      <c r="X26" s="97"/>
      <c r="Y26" s="97"/>
      <c r="Z26" s="97"/>
      <c r="AA26" s="97"/>
      <c r="AB26" s="22" t="s">
        <v>2014</v>
      </c>
      <c r="AC26" s="266">
        <v>0.7</v>
      </c>
      <c r="AD26" s="267"/>
      <c r="AE26" s="43" t="s">
        <v>2057</v>
      </c>
      <c r="AF26" s="20"/>
      <c r="AG26" s="20"/>
      <c r="AH26" s="20"/>
      <c r="AI26" s="20"/>
      <c r="AJ26" s="20"/>
      <c r="AK26" s="20"/>
      <c r="AL26" s="20"/>
      <c r="AM26" s="20"/>
      <c r="AN26" s="20"/>
      <c r="AO26" s="22" t="s">
        <v>2014</v>
      </c>
      <c r="AP26" s="230">
        <v>1</v>
      </c>
      <c r="AQ26" s="231"/>
      <c r="AR26" s="163"/>
      <c r="AS26" s="121"/>
      <c r="AT26" s="121"/>
      <c r="AU26" s="47"/>
      <c r="AV26" s="54"/>
      <c r="AW26" s="27"/>
      <c r="AX26" s="27"/>
      <c r="AY26" s="47"/>
      <c r="AZ26" s="196">
        <f>ROUND(ROUND(F25*AC26,0)*AP26,0)+(ROUND(ROUND(ROUND(K25*AC26,0)*AP26,0)*(1+AT9),0)+(ROUND(ROUND(ROUND(Q25*AC26,0)*AP26,0)*(1+AX9),0)))</f>
        <v>541</v>
      </c>
      <c r="BA26" s="29"/>
      <c r="BB26" s="215">
        <f t="shared" ref="BB26:BB33" si="2">$F$25+$K$25+Q26</f>
        <v>571</v>
      </c>
    </row>
    <row r="27" spans="1:54" s="155" customFormat="1" ht="17.100000000000001" customHeight="1">
      <c r="A27" s="7">
        <v>16</v>
      </c>
      <c r="B27" s="8">
        <v>3763</v>
      </c>
      <c r="C27" s="9" t="s">
        <v>2060</v>
      </c>
      <c r="D27" s="98"/>
      <c r="E27" s="143"/>
      <c r="F27" s="143"/>
      <c r="G27" s="143"/>
      <c r="H27" s="143"/>
      <c r="I27" s="144"/>
      <c r="J27" s="90"/>
      <c r="K27" s="143"/>
      <c r="L27" s="143"/>
      <c r="M27" s="143"/>
      <c r="N27" s="143"/>
      <c r="O27" s="144"/>
      <c r="P27" s="232" t="s">
        <v>810</v>
      </c>
      <c r="Q27" s="233"/>
      <c r="R27" s="233"/>
      <c r="S27" s="233"/>
      <c r="T27" s="233"/>
      <c r="U27" s="302"/>
      <c r="V27" s="16"/>
      <c r="W27" s="16"/>
      <c r="X27" s="16"/>
      <c r="Y27" s="16"/>
      <c r="Z27" s="28"/>
      <c r="AA27" s="28"/>
      <c r="AB27" s="16"/>
      <c r="AC27" s="44"/>
      <c r="AD27" s="45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26"/>
      <c r="AP27" s="39"/>
      <c r="AQ27" s="40"/>
      <c r="AR27" s="87"/>
      <c r="AS27" s="88"/>
      <c r="AT27" s="88"/>
      <c r="AU27" s="89"/>
      <c r="AV27" s="76"/>
      <c r="AW27" s="77"/>
      <c r="AX27" s="77"/>
      <c r="AY27" s="78"/>
      <c r="AZ27" s="195">
        <f>ROUND(F25,0)+(ROUND(K25*(1+AT9),0)+(ROUND(Q29*(1+AX9),0)))</f>
        <v>897</v>
      </c>
      <c r="BA27" s="29"/>
      <c r="BB27" s="215"/>
    </row>
    <row r="28" spans="1:54" s="155" customFormat="1" ht="17.100000000000001" customHeight="1">
      <c r="A28" s="7">
        <v>16</v>
      </c>
      <c r="B28" s="8">
        <v>3764</v>
      </c>
      <c r="C28" s="9" t="s">
        <v>782</v>
      </c>
      <c r="D28" s="145"/>
      <c r="E28" s="143"/>
      <c r="F28" s="143"/>
      <c r="G28" s="143"/>
      <c r="H28" s="143"/>
      <c r="I28" s="144"/>
      <c r="J28" s="145"/>
      <c r="K28" s="143"/>
      <c r="L28" s="143"/>
      <c r="M28" s="143"/>
      <c r="N28" s="143"/>
      <c r="O28" s="144"/>
      <c r="P28" s="234"/>
      <c r="Q28" s="235"/>
      <c r="R28" s="235"/>
      <c r="S28" s="235"/>
      <c r="T28" s="235"/>
      <c r="U28" s="303"/>
      <c r="V28" s="20"/>
      <c r="W28" s="20"/>
      <c r="X28" s="20"/>
      <c r="Y28" s="20"/>
      <c r="Z28" s="31"/>
      <c r="AA28" s="31"/>
      <c r="AB28" s="122"/>
      <c r="AC28" s="122"/>
      <c r="AD28" s="129"/>
      <c r="AE28" s="43" t="s">
        <v>2057</v>
      </c>
      <c r="AF28" s="20"/>
      <c r="AG28" s="20"/>
      <c r="AH28" s="20"/>
      <c r="AI28" s="20"/>
      <c r="AJ28" s="20"/>
      <c r="AK28" s="20"/>
      <c r="AL28" s="20"/>
      <c r="AM28" s="20"/>
      <c r="AN28" s="20"/>
      <c r="AO28" s="22" t="s">
        <v>2014</v>
      </c>
      <c r="AP28" s="230">
        <v>1</v>
      </c>
      <c r="AQ28" s="231"/>
      <c r="AR28" s="87"/>
      <c r="AS28" s="88"/>
      <c r="AT28" s="88"/>
      <c r="AU28" s="89"/>
      <c r="AV28" s="76"/>
      <c r="AW28" s="77"/>
      <c r="AX28" s="77"/>
      <c r="AY28" s="78"/>
      <c r="AZ28" s="195">
        <f>ROUND(F25*AP28,0)+(ROUND(ROUND(K25*AP28,0)*(1+AT9),0)+(ROUND(ROUND(Q29*AP28,0)*(1+AX9),0)))</f>
        <v>897</v>
      </c>
      <c r="BA28" s="29"/>
      <c r="BB28" s="215"/>
    </row>
    <row r="29" spans="1:54" s="155" customFormat="1" ht="17.100000000000001" customHeight="1">
      <c r="A29" s="7">
        <v>16</v>
      </c>
      <c r="B29" s="8">
        <v>3765</v>
      </c>
      <c r="C29" s="9" t="s">
        <v>2061</v>
      </c>
      <c r="D29" s="140"/>
      <c r="E29" s="142"/>
      <c r="F29" s="65"/>
      <c r="G29" s="65"/>
      <c r="H29" s="14"/>
      <c r="I29" s="142"/>
      <c r="J29" s="55"/>
      <c r="K29" s="65"/>
      <c r="L29" s="65"/>
      <c r="M29" s="14"/>
      <c r="N29" s="142"/>
      <c r="O29" s="133"/>
      <c r="P29" s="36"/>
      <c r="Q29" s="261">
        <v>163</v>
      </c>
      <c r="R29" s="261"/>
      <c r="S29" s="14" t="s">
        <v>121</v>
      </c>
      <c r="T29" s="142"/>
      <c r="U29" s="133"/>
      <c r="V29" s="117" t="s">
        <v>265</v>
      </c>
      <c r="W29" s="92"/>
      <c r="X29" s="92"/>
      <c r="Y29" s="92"/>
      <c r="Z29" s="92"/>
      <c r="AA29" s="92"/>
      <c r="AB29" s="24" t="s">
        <v>2014</v>
      </c>
      <c r="AC29" s="239">
        <v>0.7</v>
      </c>
      <c r="AD29" s="240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26"/>
      <c r="AP29" s="39"/>
      <c r="AQ29" s="40"/>
      <c r="AR29" s="163"/>
      <c r="AS29" s="24"/>
      <c r="AT29" s="85"/>
      <c r="AU29" s="86"/>
      <c r="AV29" s="42"/>
      <c r="AW29" s="24"/>
      <c r="AX29" s="85"/>
      <c r="AY29" s="86"/>
      <c r="AZ29" s="195">
        <f>ROUND(F25*AC30,0)+(ROUND(ROUND(K25*AC30,0)*(1+AT9),0)+(ROUND(ROUND(Q29*AC30,0)*(1+AX9),0)))</f>
        <v>626</v>
      </c>
      <c r="BA29" s="29"/>
      <c r="BB29" s="215">
        <f t="shared" si="2"/>
        <v>734</v>
      </c>
    </row>
    <row r="30" spans="1:54" s="155" customFormat="1" ht="17.100000000000001" hidden="1" customHeight="1">
      <c r="A30" s="7">
        <v>16</v>
      </c>
      <c r="B30" s="8">
        <v>3766</v>
      </c>
      <c r="C30" s="9" t="s">
        <v>560</v>
      </c>
      <c r="D30" s="54"/>
      <c r="E30" s="27"/>
      <c r="F30" s="27"/>
      <c r="G30" s="27"/>
      <c r="H30" s="27"/>
      <c r="I30" s="48"/>
      <c r="J30" s="55"/>
      <c r="K30" s="56"/>
      <c r="L30" s="56"/>
      <c r="M30" s="142"/>
      <c r="N30" s="142"/>
      <c r="O30" s="133"/>
      <c r="P30" s="140"/>
      <c r="Q30" s="142"/>
      <c r="R30" s="142"/>
      <c r="S30" s="14"/>
      <c r="T30" s="27"/>
      <c r="U30" s="133"/>
      <c r="V30" s="97"/>
      <c r="W30" s="97"/>
      <c r="X30" s="97"/>
      <c r="Y30" s="97"/>
      <c r="Z30" s="97"/>
      <c r="AA30" s="97"/>
      <c r="AB30" s="22" t="s">
        <v>2014</v>
      </c>
      <c r="AC30" s="266">
        <v>0.7</v>
      </c>
      <c r="AD30" s="267"/>
      <c r="AE30" s="43" t="s">
        <v>2057</v>
      </c>
      <c r="AF30" s="20"/>
      <c r="AG30" s="20"/>
      <c r="AH30" s="20"/>
      <c r="AI30" s="20"/>
      <c r="AJ30" s="20"/>
      <c r="AK30" s="20"/>
      <c r="AL30" s="20"/>
      <c r="AM30" s="20"/>
      <c r="AN30" s="20"/>
      <c r="AO30" s="22" t="s">
        <v>2014</v>
      </c>
      <c r="AP30" s="230">
        <v>1</v>
      </c>
      <c r="AQ30" s="231"/>
      <c r="AR30" s="163"/>
      <c r="AS30" s="121"/>
      <c r="AT30" s="121"/>
      <c r="AU30" s="47"/>
      <c r="AV30" s="54"/>
      <c r="AW30" s="27"/>
      <c r="AX30" s="27"/>
      <c r="AY30" s="47"/>
      <c r="AZ30" s="196">
        <f>ROUND(ROUND(F25*AC30,0)*AP30,0)+(ROUND(ROUND(ROUND(K25*AC30,0)*AP30,0)*(1+AT9),0)+(ROUND(ROUND(ROUND(Q29*AC30,0)*AP30,0)*(1+AX9),0)))</f>
        <v>626</v>
      </c>
      <c r="BA30" s="29"/>
      <c r="BB30" s="215">
        <f t="shared" si="2"/>
        <v>571</v>
      </c>
    </row>
    <row r="31" spans="1:54" s="155" customFormat="1" ht="17.100000000000001" customHeight="1">
      <c r="A31" s="7">
        <v>16</v>
      </c>
      <c r="B31" s="8">
        <v>3767</v>
      </c>
      <c r="C31" s="9" t="s">
        <v>2062</v>
      </c>
      <c r="D31" s="98"/>
      <c r="E31" s="143"/>
      <c r="F31" s="143"/>
      <c r="G31" s="143"/>
      <c r="H31" s="143"/>
      <c r="I31" s="144"/>
      <c r="J31" s="90"/>
      <c r="K31" s="143"/>
      <c r="L31" s="143"/>
      <c r="M31" s="143"/>
      <c r="N31" s="143"/>
      <c r="O31" s="144"/>
      <c r="P31" s="232" t="s">
        <v>815</v>
      </c>
      <c r="Q31" s="233"/>
      <c r="R31" s="233"/>
      <c r="S31" s="233"/>
      <c r="T31" s="233"/>
      <c r="U31" s="302"/>
      <c r="V31" s="16"/>
      <c r="W31" s="16"/>
      <c r="X31" s="16"/>
      <c r="Y31" s="16"/>
      <c r="Z31" s="28"/>
      <c r="AA31" s="28"/>
      <c r="AB31" s="16"/>
      <c r="AC31" s="44"/>
      <c r="AD31" s="45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26"/>
      <c r="AP31" s="39"/>
      <c r="AQ31" s="40"/>
      <c r="AR31" s="87"/>
      <c r="AS31" s="88"/>
      <c r="AT31" s="88"/>
      <c r="AU31" s="89"/>
      <c r="AV31" s="76"/>
      <c r="AW31" s="77"/>
      <c r="AX31" s="77"/>
      <c r="AY31" s="78"/>
      <c r="AZ31" s="195">
        <f>ROUND(F25,0)+(ROUND(K25*(1+AT9),0)+(ROUND(Q33*(1+AX9),0)))</f>
        <v>1018</v>
      </c>
      <c r="BA31" s="29"/>
      <c r="BB31" s="215"/>
    </row>
    <row r="32" spans="1:54" s="155" customFormat="1" ht="17.100000000000001" customHeight="1">
      <c r="A32" s="7">
        <v>16</v>
      </c>
      <c r="B32" s="8">
        <v>3768</v>
      </c>
      <c r="C32" s="9" t="s">
        <v>783</v>
      </c>
      <c r="D32" s="145"/>
      <c r="E32" s="143"/>
      <c r="F32" s="143"/>
      <c r="G32" s="143"/>
      <c r="H32" s="143"/>
      <c r="I32" s="144"/>
      <c r="J32" s="145"/>
      <c r="K32" s="143"/>
      <c r="L32" s="143"/>
      <c r="M32" s="143"/>
      <c r="N32" s="143"/>
      <c r="O32" s="144"/>
      <c r="P32" s="234"/>
      <c r="Q32" s="235"/>
      <c r="R32" s="235"/>
      <c r="S32" s="235"/>
      <c r="T32" s="235"/>
      <c r="U32" s="303"/>
      <c r="V32" s="20"/>
      <c r="W32" s="20"/>
      <c r="X32" s="20"/>
      <c r="Y32" s="20"/>
      <c r="Z32" s="31"/>
      <c r="AA32" s="31"/>
      <c r="AB32" s="122"/>
      <c r="AC32" s="122"/>
      <c r="AD32" s="129"/>
      <c r="AE32" s="43" t="s">
        <v>2057</v>
      </c>
      <c r="AF32" s="20"/>
      <c r="AG32" s="20"/>
      <c r="AH32" s="20"/>
      <c r="AI32" s="20"/>
      <c r="AJ32" s="20"/>
      <c r="AK32" s="20"/>
      <c r="AL32" s="20"/>
      <c r="AM32" s="20"/>
      <c r="AN32" s="20"/>
      <c r="AO32" s="22" t="s">
        <v>2014</v>
      </c>
      <c r="AP32" s="230">
        <v>1</v>
      </c>
      <c r="AQ32" s="231"/>
      <c r="AR32" s="87"/>
      <c r="AS32" s="88"/>
      <c r="AT32" s="88"/>
      <c r="AU32" s="89"/>
      <c r="AV32" s="76"/>
      <c r="AW32" s="77"/>
      <c r="AX32" s="77"/>
      <c r="AY32" s="78"/>
      <c r="AZ32" s="195">
        <f>ROUND(F25*AP32,0)+(ROUND(ROUND(K25*AP32,0)*(1+AT9),0)+(ROUND(ROUND(Q33*AP32,0)*(1+AX9),0)))</f>
        <v>1018</v>
      </c>
      <c r="BA32" s="29"/>
      <c r="BB32" s="215"/>
    </row>
    <row r="33" spans="1:54" s="155" customFormat="1" ht="17.100000000000001" customHeight="1">
      <c r="A33" s="7">
        <v>16</v>
      </c>
      <c r="B33" s="8">
        <v>3769</v>
      </c>
      <c r="C33" s="9" t="s">
        <v>2063</v>
      </c>
      <c r="D33" s="140"/>
      <c r="E33" s="142"/>
      <c r="F33" s="65"/>
      <c r="G33" s="65"/>
      <c r="H33" s="14"/>
      <c r="I33" s="142"/>
      <c r="J33" s="55"/>
      <c r="K33" s="65"/>
      <c r="L33" s="65"/>
      <c r="M33" s="14"/>
      <c r="N33" s="142"/>
      <c r="O33" s="133"/>
      <c r="P33" s="36"/>
      <c r="Q33" s="261">
        <v>244</v>
      </c>
      <c r="R33" s="261"/>
      <c r="S33" s="14" t="s">
        <v>121</v>
      </c>
      <c r="T33" s="142"/>
      <c r="U33" s="133"/>
      <c r="V33" s="117" t="s">
        <v>265</v>
      </c>
      <c r="W33" s="92"/>
      <c r="X33" s="92"/>
      <c r="Y33" s="92"/>
      <c r="Z33" s="92"/>
      <c r="AA33" s="92"/>
      <c r="AB33" s="24" t="s">
        <v>2014</v>
      </c>
      <c r="AC33" s="239">
        <v>0.7</v>
      </c>
      <c r="AD33" s="240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26"/>
      <c r="AP33" s="39"/>
      <c r="AQ33" s="40"/>
      <c r="AR33" s="163"/>
      <c r="AS33" s="24"/>
      <c r="AT33" s="85"/>
      <c r="AU33" s="86"/>
      <c r="AV33" s="42"/>
      <c r="AW33" s="24"/>
      <c r="AX33" s="85"/>
      <c r="AY33" s="86"/>
      <c r="AZ33" s="195">
        <f>ROUND(F25*AC34,0)+(ROUND(ROUND(K25*AC34,0)*(1+AT9),0)+(ROUND(ROUND(Q33*AC34,0)*(1+AX9),0)))</f>
        <v>712</v>
      </c>
      <c r="BA33" s="29"/>
      <c r="BB33" s="215">
        <f t="shared" si="2"/>
        <v>815</v>
      </c>
    </row>
    <row r="34" spans="1:54" s="155" customFormat="1" ht="17.100000000000001" hidden="1" customHeight="1">
      <c r="A34" s="7">
        <v>16</v>
      </c>
      <c r="B34" s="8">
        <v>3770</v>
      </c>
      <c r="C34" s="9" t="s">
        <v>561</v>
      </c>
      <c r="D34" s="61"/>
      <c r="E34" s="59"/>
      <c r="F34" s="59"/>
      <c r="G34" s="59"/>
      <c r="H34" s="59"/>
      <c r="I34" s="60"/>
      <c r="J34" s="57"/>
      <c r="K34" s="58"/>
      <c r="L34" s="58"/>
      <c r="M34" s="137"/>
      <c r="N34" s="137"/>
      <c r="O34" s="141"/>
      <c r="P34" s="146"/>
      <c r="Q34" s="137"/>
      <c r="R34" s="137"/>
      <c r="S34" s="20"/>
      <c r="T34" s="59"/>
      <c r="U34" s="141"/>
      <c r="V34" s="97"/>
      <c r="W34" s="97"/>
      <c r="X34" s="97"/>
      <c r="Y34" s="97"/>
      <c r="Z34" s="97"/>
      <c r="AA34" s="97"/>
      <c r="AB34" s="22" t="s">
        <v>2014</v>
      </c>
      <c r="AC34" s="266">
        <v>0.7</v>
      </c>
      <c r="AD34" s="267"/>
      <c r="AE34" s="43" t="s">
        <v>2057</v>
      </c>
      <c r="AF34" s="20"/>
      <c r="AG34" s="20"/>
      <c r="AH34" s="20"/>
      <c r="AI34" s="20"/>
      <c r="AJ34" s="20"/>
      <c r="AK34" s="20"/>
      <c r="AL34" s="20"/>
      <c r="AM34" s="20"/>
      <c r="AN34" s="20"/>
      <c r="AO34" s="22" t="s">
        <v>2014</v>
      </c>
      <c r="AP34" s="230">
        <v>1</v>
      </c>
      <c r="AQ34" s="231"/>
      <c r="AR34" s="163"/>
      <c r="AS34" s="121"/>
      <c r="AT34" s="121"/>
      <c r="AU34" s="47"/>
      <c r="AV34" s="54"/>
      <c r="AW34" s="27"/>
      <c r="AX34" s="27"/>
      <c r="AY34" s="47"/>
      <c r="AZ34" s="196">
        <f>ROUND(ROUND(F25*AC34,0)*AP34,0)+(ROUND(ROUND(ROUND(K25*AC34,0)*AP34,0)*(1+AT9),0)+(ROUND(ROUND(ROUND(Q33*AC34,0)*AP34,0)*(1+AX9),0)))</f>
        <v>712</v>
      </c>
      <c r="BA34" s="29"/>
    </row>
    <row r="35" spans="1:54" s="155" customFormat="1" ht="17.100000000000001" customHeight="1">
      <c r="A35" s="7">
        <v>16</v>
      </c>
      <c r="B35" s="8">
        <v>3771</v>
      </c>
      <c r="C35" s="9" t="s">
        <v>2064</v>
      </c>
      <c r="D35" s="259" t="s">
        <v>816</v>
      </c>
      <c r="E35" s="256"/>
      <c r="F35" s="256"/>
      <c r="G35" s="256"/>
      <c r="H35" s="256"/>
      <c r="I35" s="277"/>
      <c r="J35" s="242" t="s">
        <v>813</v>
      </c>
      <c r="K35" s="256"/>
      <c r="L35" s="256"/>
      <c r="M35" s="256"/>
      <c r="N35" s="256"/>
      <c r="O35" s="277"/>
      <c r="P35" s="232" t="s">
        <v>808</v>
      </c>
      <c r="Q35" s="233"/>
      <c r="R35" s="233"/>
      <c r="S35" s="233"/>
      <c r="T35" s="233"/>
      <c r="U35" s="302"/>
      <c r="V35" s="16"/>
      <c r="W35" s="16"/>
      <c r="X35" s="16"/>
      <c r="Y35" s="16"/>
      <c r="Z35" s="28"/>
      <c r="AA35" s="28"/>
      <c r="AB35" s="16"/>
      <c r="AC35" s="44"/>
      <c r="AD35" s="45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26"/>
      <c r="AP35" s="39"/>
      <c r="AQ35" s="40"/>
      <c r="AR35" s="87"/>
      <c r="AS35" s="88"/>
      <c r="AT35" s="88"/>
      <c r="AU35" s="89"/>
      <c r="AV35" s="76"/>
      <c r="AW35" s="77"/>
      <c r="AX35" s="77"/>
      <c r="AY35" s="78"/>
      <c r="AZ35" s="195">
        <f>ROUND(F37,0)+(ROUND(K37*(1+AT9),0)+(ROUND(Q37*(1+AX9),0)))</f>
        <v>840</v>
      </c>
      <c r="BA35" s="29"/>
    </row>
    <row r="36" spans="1:54" s="155" customFormat="1" ht="17.100000000000001" customHeight="1">
      <c r="A36" s="7">
        <v>16</v>
      </c>
      <c r="B36" s="8">
        <v>3772</v>
      </c>
      <c r="C36" s="9" t="s">
        <v>1277</v>
      </c>
      <c r="D36" s="257"/>
      <c r="E36" s="258"/>
      <c r="F36" s="258"/>
      <c r="G36" s="258"/>
      <c r="H36" s="258"/>
      <c r="I36" s="278"/>
      <c r="J36" s="257"/>
      <c r="K36" s="258"/>
      <c r="L36" s="258"/>
      <c r="M36" s="258"/>
      <c r="N36" s="258"/>
      <c r="O36" s="278"/>
      <c r="P36" s="234"/>
      <c r="Q36" s="235"/>
      <c r="R36" s="235"/>
      <c r="S36" s="235"/>
      <c r="T36" s="235"/>
      <c r="U36" s="303"/>
      <c r="V36" s="20"/>
      <c r="W36" s="20"/>
      <c r="X36" s="20"/>
      <c r="Y36" s="20"/>
      <c r="Z36" s="31"/>
      <c r="AA36" s="31"/>
      <c r="AB36" s="122"/>
      <c r="AC36" s="122"/>
      <c r="AD36" s="129"/>
      <c r="AE36" s="43" t="s">
        <v>2057</v>
      </c>
      <c r="AF36" s="20"/>
      <c r="AG36" s="20"/>
      <c r="AH36" s="20"/>
      <c r="AI36" s="20"/>
      <c r="AJ36" s="20"/>
      <c r="AK36" s="20"/>
      <c r="AL36" s="20"/>
      <c r="AM36" s="20"/>
      <c r="AN36" s="20"/>
      <c r="AO36" s="22" t="s">
        <v>2014</v>
      </c>
      <c r="AP36" s="230">
        <v>1</v>
      </c>
      <c r="AQ36" s="231"/>
      <c r="AR36" s="87"/>
      <c r="AS36" s="88"/>
      <c r="AT36" s="88"/>
      <c r="AU36" s="89"/>
      <c r="AV36" s="76"/>
      <c r="AW36" s="77"/>
      <c r="AX36" s="77"/>
      <c r="AY36" s="78"/>
      <c r="AZ36" s="195">
        <f>ROUND(F37*AP36,0)+(ROUND(ROUND(K37*AP36,0)*(1+AT9),0)+(ROUND(ROUND(Q37*AP36,0)*(1+AX9),0)))</f>
        <v>840</v>
      </c>
      <c r="BA36" s="29"/>
    </row>
    <row r="37" spans="1:54" s="155" customFormat="1" ht="17.100000000000001" customHeight="1">
      <c r="A37" s="7">
        <v>16</v>
      </c>
      <c r="B37" s="8">
        <v>3773</v>
      </c>
      <c r="C37" s="9" t="s">
        <v>2065</v>
      </c>
      <c r="D37" s="140"/>
      <c r="E37" s="135"/>
      <c r="F37" s="261">
        <v>393</v>
      </c>
      <c r="G37" s="261"/>
      <c r="H37" s="14" t="s">
        <v>121</v>
      </c>
      <c r="I37" s="135"/>
      <c r="J37" s="55"/>
      <c r="K37" s="260">
        <v>259</v>
      </c>
      <c r="L37" s="260"/>
      <c r="M37" s="14" t="s">
        <v>121</v>
      </c>
      <c r="N37" s="135"/>
      <c r="O37" s="133"/>
      <c r="P37" s="36"/>
      <c r="Q37" s="261">
        <v>82</v>
      </c>
      <c r="R37" s="261"/>
      <c r="S37" s="14" t="s">
        <v>121</v>
      </c>
      <c r="T37" s="142"/>
      <c r="U37" s="133"/>
      <c r="V37" s="117" t="s">
        <v>265</v>
      </c>
      <c r="W37" s="92"/>
      <c r="X37" s="92"/>
      <c r="Y37" s="92"/>
      <c r="Z37" s="92"/>
      <c r="AA37" s="92"/>
      <c r="AB37" s="24" t="s">
        <v>2014</v>
      </c>
      <c r="AC37" s="239">
        <v>0.7</v>
      </c>
      <c r="AD37" s="240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26"/>
      <c r="AP37" s="39"/>
      <c r="AQ37" s="40"/>
      <c r="AR37" s="163"/>
      <c r="AS37" s="24"/>
      <c r="AT37" s="85"/>
      <c r="AU37" s="86"/>
      <c r="AV37" s="42"/>
      <c r="AW37" s="24"/>
      <c r="AX37" s="85"/>
      <c r="AY37" s="86"/>
      <c r="AZ37" s="195">
        <f>ROUND(F37*AC38,0)+(ROUND(ROUND(K37*AC38,0)*(1+AT9),0)+(ROUND(ROUND(Q37*AC38,0)*(1+AX9),0)))</f>
        <v>587</v>
      </c>
      <c r="BA37" s="29"/>
      <c r="BB37" s="215">
        <f>$F$37+$K$37+Q37</f>
        <v>734</v>
      </c>
    </row>
    <row r="38" spans="1:54" s="155" customFormat="1" ht="17.100000000000001" hidden="1" customHeight="1">
      <c r="A38" s="7">
        <v>16</v>
      </c>
      <c r="B38" s="8">
        <v>3774</v>
      </c>
      <c r="C38" s="9" t="s">
        <v>562</v>
      </c>
      <c r="D38" s="54"/>
      <c r="E38" s="27"/>
      <c r="F38" s="27"/>
      <c r="G38" s="27"/>
      <c r="H38" s="27"/>
      <c r="I38" s="48"/>
      <c r="J38" s="55"/>
      <c r="K38" s="56"/>
      <c r="L38" s="56"/>
      <c r="M38" s="142"/>
      <c r="N38" s="142"/>
      <c r="O38" s="133"/>
      <c r="P38" s="140"/>
      <c r="Q38" s="142"/>
      <c r="R38" s="142"/>
      <c r="S38" s="14"/>
      <c r="T38" s="27"/>
      <c r="U38" s="133"/>
      <c r="V38" s="97"/>
      <c r="W38" s="97"/>
      <c r="X38" s="97"/>
      <c r="Y38" s="97"/>
      <c r="Z38" s="97"/>
      <c r="AA38" s="97"/>
      <c r="AB38" s="22" t="s">
        <v>2014</v>
      </c>
      <c r="AC38" s="266">
        <v>0.7</v>
      </c>
      <c r="AD38" s="267"/>
      <c r="AE38" s="43" t="s">
        <v>2057</v>
      </c>
      <c r="AF38" s="20"/>
      <c r="AG38" s="20"/>
      <c r="AH38" s="20"/>
      <c r="AI38" s="20"/>
      <c r="AJ38" s="20"/>
      <c r="AK38" s="20"/>
      <c r="AL38" s="20"/>
      <c r="AM38" s="20"/>
      <c r="AN38" s="20"/>
      <c r="AO38" s="22" t="s">
        <v>2014</v>
      </c>
      <c r="AP38" s="230">
        <v>1</v>
      </c>
      <c r="AQ38" s="231"/>
      <c r="AR38" s="163"/>
      <c r="AS38" s="121"/>
      <c r="AT38" s="121"/>
      <c r="AU38" s="47"/>
      <c r="AV38" s="54"/>
      <c r="AW38" s="27"/>
      <c r="AX38" s="27"/>
      <c r="AY38" s="47"/>
      <c r="AZ38" s="196">
        <f>ROUND(ROUND(F37*AC38,0)*AP38,0)+(ROUND(ROUND(ROUND(K37*AC38,0)*AP38,0)*(1+AT9),0)+(ROUND(ROUND(ROUND(Q37*AC38,0)*AP38,0)*(1+AX9),0)))</f>
        <v>587</v>
      </c>
      <c r="BA38" s="29"/>
      <c r="BB38" s="215">
        <f t="shared" ref="BB38:BB42" si="3">$F$37+$K$37+Q38</f>
        <v>652</v>
      </c>
    </row>
    <row r="39" spans="1:54" s="155" customFormat="1" ht="17.100000000000001" customHeight="1">
      <c r="A39" s="7">
        <v>16</v>
      </c>
      <c r="B39" s="8">
        <v>3775</v>
      </c>
      <c r="C39" s="9" t="s">
        <v>2066</v>
      </c>
      <c r="D39" s="98"/>
      <c r="E39" s="143"/>
      <c r="F39" s="143"/>
      <c r="G39" s="143"/>
      <c r="H39" s="143"/>
      <c r="I39" s="144"/>
      <c r="J39" s="90"/>
      <c r="K39" s="143"/>
      <c r="L39" s="143"/>
      <c r="M39" s="143"/>
      <c r="N39" s="143"/>
      <c r="O39" s="144"/>
      <c r="P39" s="232" t="s">
        <v>810</v>
      </c>
      <c r="Q39" s="233"/>
      <c r="R39" s="233"/>
      <c r="S39" s="233"/>
      <c r="T39" s="233"/>
      <c r="U39" s="302"/>
      <c r="V39" s="16"/>
      <c r="W39" s="16"/>
      <c r="X39" s="16"/>
      <c r="Y39" s="16"/>
      <c r="Z39" s="28"/>
      <c r="AA39" s="28"/>
      <c r="AB39" s="16"/>
      <c r="AC39" s="44"/>
      <c r="AD39" s="45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26"/>
      <c r="AP39" s="39"/>
      <c r="AQ39" s="40"/>
      <c r="AR39" s="87"/>
      <c r="AS39" s="88"/>
      <c r="AT39" s="88"/>
      <c r="AU39" s="89"/>
      <c r="AV39" s="76"/>
      <c r="AW39" s="77"/>
      <c r="AX39" s="77"/>
      <c r="AY39" s="78"/>
      <c r="AZ39" s="195">
        <f>ROUND(F37,0)+(ROUND(K37*(1+AT9),0)+(ROUND(Q41*(1+AX9),0)))</f>
        <v>962</v>
      </c>
      <c r="BA39" s="29"/>
      <c r="BB39" s="215"/>
    </row>
    <row r="40" spans="1:54" s="155" customFormat="1" ht="17.100000000000001" customHeight="1">
      <c r="A40" s="7">
        <v>16</v>
      </c>
      <c r="B40" s="8">
        <v>3776</v>
      </c>
      <c r="C40" s="9" t="s">
        <v>1278</v>
      </c>
      <c r="D40" s="145"/>
      <c r="E40" s="143"/>
      <c r="F40" s="143"/>
      <c r="G40" s="143"/>
      <c r="H40" s="143"/>
      <c r="I40" s="144"/>
      <c r="J40" s="145"/>
      <c r="K40" s="143"/>
      <c r="L40" s="143"/>
      <c r="M40" s="143"/>
      <c r="N40" s="143"/>
      <c r="O40" s="144"/>
      <c r="P40" s="234"/>
      <c r="Q40" s="235"/>
      <c r="R40" s="235"/>
      <c r="S40" s="235"/>
      <c r="T40" s="235"/>
      <c r="U40" s="303"/>
      <c r="V40" s="20"/>
      <c r="W40" s="20"/>
      <c r="X40" s="20"/>
      <c r="Y40" s="20"/>
      <c r="Z40" s="31"/>
      <c r="AA40" s="31"/>
      <c r="AB40" s="122"/>
      <c r="AC40" s="122"/>
      <c r="AD40" s="129"/>
      <c r="AE40" s="43" t="s">
        <v>2057</v>
      </c>
      <c r="AF40" s="20"/>
      <c r="AG40" s="20"/>
      <c r="AH40" s="20"/>
      <c r="AI40" s="20"/>
      <c r="AJ40" s="20"/>
      <c r="AK40" s="20"/>
      <c r="AL40" s="20"/>
      <c r="AM40" s="20"/>
      <c r="AN40" s="20"/>
      <c r="AO40" s="22" t="s">
        <v>2014</v>
      </c>
      <c r="AP40" s="230">
        <v>1</v>
      </c>
      <c r="AQ40" s="231"/>
      <c r="AR40" s="87"/>
      <c r="AS40" s="88"/>
      <c r="AT40" s="88"/>
      <c r="AU40" s="89"/>
      <c r="AV40" s="76"/>
      <c r="AW40" s="77"/>
      <c r="AX40" s="77"/>
      <c r="AY40" s="78"/>
      <c r="AZ40" s="195">
        <f>ROUND(F37*AP40,0)+(ROUND(ROUND(K37*AP40,0)*(1+AT9),0)+(ROUND(ROUND(Q41*AP40,0)*(1+AX9),0)))</f>
        <v>962</v>
      </c>
      <c r="BA40" s="29"/>
      <c r="BB40" s="215"/>
    </row>
    <row r="41" spans="1:54" s="155" customFormat="1" ht="17.100000000000001" customHeight="1">
      <c r="A41" s="7">
        <v>16</v>
      </c>
      <c r="B41" s="8">
        <v>3777</v>
      </c>
      <c r="C41" s="9" t="s">
        <v>2067</v>
      </c>
      <c r="D41" s="140"/>
      <c r="E41" s="142"/>
      <c r="F41" s="65"/>
      <c r="G41" s="65"/>
      <c r="H41" s="14"/>
      <c r="I41" s="142"/>
      <c r="J41" s="55"/>
      <c r="K41" s="65"/>
      <c r="L41" s="65"/>
      <c r="M41" s="14"/>
      <c r="N41" s="142"/>
      <c r="O41" s="133"/>
      <c r="P41" s="36"/>
      <c r="Q41" s="261">
        <v>163</v>
      </c>
      <c r="R41" s="261"/>
      <c r="S41" s="14" t="s">
        <v>121</v>
      </c>
      <c r="T41" s="142"/>
      <c r="U41" s="133"/>
      <c r="V41" s="117" t="s">
        <v>265</v>
      </c>
      <c r="W41" s="92"/>
      <c r="X41" s="92"/>
      <c r="Y41" s="92"/>
      <c r="Z41" s="92"/>
      <c r="AA41" s="92"/>
      <c r="AB41" s="24" t="s">
        <v>2014</v>
      </c>
      <c r="AC41" s="239">
        <v>0.7</v>
      </c>
      <c r="AD41" s="240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26"/>
      <c r="AP41" s="39"/>
      <c r="AQ41" s="40"/>
      <c r="AR41" s="163"/>
      <c r="AS41" s="24"/>
      <c r="AT41" s="85"/>
      <c r="AU41" s="86"/>
      <c r="AV41" s="42"/>
      <c r="AW41" s="24"/>
      <c r="AX41" s="85"/>
      <c r="AY41" s="86"/>
      <c r="AZ41" s="195">
        <f>ROUND(F37*AC42,0)+(ROUND(ROUND(K37*AC42,0)*(1+AT9),0)+(ROUND(ROUND(Q41*AC42,0)*(1+AX9),0)))</f>
        <v>672</v>
      </c>
      <c r="BA41" s="29"/>
      <c r="BB41" s="215">
        <f t="shared" si="3"/>
        <v>815</v>
      </c>
    </row>
    <row r="42" spans="1:54" s="155" customFormat="1" ht="17.100000000000001" hidden="1" customHeight="1">
      <c r="A42" s="7">
        <v>16</v>
      </c>
      <c r="B42" s="8">
        <v>3778</v>
      </c>
      <c r="C42" s="9" t="s">
        <v>563</v>
      </c>
      <c r="D42" s="54"/>
      <c r="E42" s="27"/>
      <c r="F42" s="27"/>
      <c r="G42" s="27"/>
      <c r="H42" s="27"/>
      <c r="I42" s="48"/>
      <c r="J42" s="57"/>
      <c r="K42" s="58"/>
      <c r="L42" s="58"/>
      <c r="M42" s="137"/>
      <c r="N42" s="137"/>
      <c r="O42" s="141"/>
      <c r="P42" s="146"/>
      <c r="Q42" s="137"/>
      <c r="R42" s="137"/>
      <c r="S42" s="20"/>
      <c r="T42" s="59"/>
      <c r="U42" s="141"/>
      <c r="V42" s="97"/>
      <c r="W42" s="97"/>
      <c r="X42" s="97"/>
      <c r="Y42" s="97"/>
      <c r="Z42" s="97"/>
      <c r="AA42" s="97"/>
      <c r="AB42" s="22" t="s">
        <v>2014</v>
      </c>
      <c r="AC42" s="266">
        <v>0.7</v>
      </c>
      <c r="AD42" s="267"/>
      <c r="AE42" s="43" t="s">
        <v>2057</v>
      </c>
      <c r="AF42" s="20"/>
      <c r="AG42" s="20"/>
      <c r="AH42" s="20"/>
      <c r="AI42" s="20"/>
      <c r="AJ42" s="20"/>
      <c r="AK42" s="20"/>
      <c r="AL42" s="20"/>
      <c r="AM42" s="20"/>
      <c r="AN42" s="20"/>
      <c r="AO42" s="22" t="s">
        <v>2014</v>
      </c>
      <c r="AP42" s="230">
        <v>1</v>
      </c>
      <c r="AQ42" s="231"/>
      <c r="AR42" s="163"/>
      <c r="AS42" s="121"/>
      <c r="AT42" s="121"/>
      <c r="AU42" s="47"/>
      <c r="AV42" s="54"/>
      <c r="AW42" s="27"/>
      <c r="AX42" s="27"/>
      <c r="AY42" s="47"/>
      <c r="AZ42" s="196">
        <f>ROUND(ROUND(F37*AC42,0)*AP42,0)+(ROUND(ROUND(ROUND(K37*AC42,0)*AP42,0)*(1+AT9),0)+(ROUND(ROUND(ROUND(Q41*AC42,0)*AP42,0)*(1+AX9),0)))</f>
        <v>672</v>
      </c>
      <c r="BA42" s="29"/>
      <c r="BB42" s="215">
        <f t="shared" si="3"/>
        <v>652</v>
      </c>
    </row>
    <row r="43" spans="1:54" s="155" customFormat="1" ht="17.100000000000001" customHeight="1">
      <c r="A43" s="7">
        <v>16</v>
      </c>
      <c r="B43" s="8">
        <v>3779</v>
      </c>
      <c r="C43" s="9" t="s">
        <v>2068</v>
      </c>
      <c r="D43" s="259" t="s">
        <v>817</v>
      </c>
      <c r="E43" s="256"/>
      <c r="F43" s="256"/>
      <c r="G43" s="256"/>
      <c r="H43" s="256"/>
      <c r="I43" s="277"/>
      <c r="J43" s="242" t="s">
        <v>813</v>
      </c>
      <c r="K43" s="256"/>
      <c r="L43" s="256"/>
      <c r="M43" s="256"/>
      <c r="N43" s="256"/>
      <c r="O43" s="277"/>
      <c r="P43" s="232" t="s">
        <v>808</v>
      </c>
      <c r="Q43" s="233"/>
      <c r="R43" s="233"/>
      <c r="S43" s="233"/>
      <c r="T43" s="233"/>
      <c r="U43" s="302"/>
      <c r="V43" s="16"/>
      <c r="W43" s="16"/>
      <c r="X43" s="16"/>
      <c r="Y43" s="16"/>
      <c r="Z43" s="28"/>
      <c r="AA43" s="28"/>
      <c r="AB43" s="16"/>
      <c r="AC43" s="44"/>
      <c r="AD43" s="45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26"/>
      <c r="AP43" s="39"/>
      <c r="AQ43" s="40"/>
      <c r="AR43" s="87"/>
      <c r="AS43" s="88"/>
      <c r="AT43" s="88"/>
      <c r="AU43" s="89"/>
      <c r="AV43" s="76"/>
      <c r="AW43" s="77"/>
      <c r="AX43" s="77"/>
      <c r="AY43" s="78"/>
      <c r="AZ43" s="195">
        <f>ROUND(F45,0)+(ROUND(K45*(1+AT9),0)+(ROUND(Q45*(1+AX9),0)))</f>
        <v>897</v>
      </c>
      <c r="BA43" s="29"/>
    </row>
    <row r="44" spans="1:54" s="155" customFormat="1" ht="17.100000000000001" customHeight="1">
      <c r="A44" s="7">
        <v>16</v>
      </c>
      <c r="B44" s="8">
        <v>3780</v>
      </c>
      <c r="C44" s="9" t="s">
        <v>1279</v>
      </c>
      <c r="D44" s="257"/>
      <c r="E44" s="258"/>
      <c r="F44" s="258"/>
      <c r="G44" s="258"/>
      <c r="H44" s="258"/>
      <c r="I44" s="278"/>
      <c r="J44" s="257"/>
      <c r="K44" s="258"/>
      <c r="L44" s="258"/>
      <c r="M44" s="258"/>
      <c r="N44" s="258"/>
      <c r="O44" s="278"/>
      <c r="P44" s="234"/>
      <c r="Q44" s="235"/>
      <c r="R44" s="235"/>
      <c r="S44" s="235"/>
      <c r="T44" s="235"/>
      <c r="U44" s="303"/>
      <c r="V44" s="20"/>
      <c r="W44" s="20"/>
      <c r="X44" s="20"/>
      <c r="Y44" s="20"/>
      <c r="Z44" s="31"/>
      <c r="AA44" s="31"/>
      <c r="AB44" s="122"/>
      <c r="AC44" s="122"/>
      <c r="AD44" s="129"/>
      <c r="AE44" s="43" t="s">
        <v>2057</v>
      </c>
      <c r="AF44" s="20"/>
      <c r="AG44" s="20"/>
      <c r="AH44" s="20"/>
      <c r="AI44" s="20"/>
      <c r="AJ44" s="20"/>
      <c r="AK44" s="20"/>
      <c r="AL44" s="20"/>
      <c r="AM44" s="20"/>
      <c r="AN44" s="20"/>
      <c r="AO44" s="22" t="s">
        <v>2014</v>
      </c>
      <c r="AP44" s="230">
        <v>1</v>
      </c>
      <c r="AQ44" s="231"/>
      <c r="AR44" s="87"/>
      <c r="AS44" s="88"/>
      <c r="AT44" s="88"/>
      <c r="AU44" s="89"/>
      <c r="AV44" s="76"/>
      <c r="AW44" s="77"/>
      <c r="AX44" s="77"/>
      <c r="AY44" s="78"/>
      <c r="AZ44" s="195">
        <f>ROUND(F45*AP44,0)+(ROUND(ROUND(K45*AP44,0)*(1+AT9),0)+(ROUND(ROUND(Q45*AP44,0)*(1+AX9),0)))</f>
        <v>897</v>
      </c>
      <c r="BA44" s="29"/>
    </row>
    <row r="45" spans="1:54" s="155" customFormat="1" ht="17.100000000000001" customHeight="1">
      <c r="A45" s="7">
        <v>16</v>
      </c>
      <c r="B45" s="8">
        <v>3781</v>
      </c>
      <c r="C45" s="9" t="s">
        <v>2069</v>
      </c>
      <c r="D45" s="140"/>
      <c r="E45" s="135"/>
      <c r="F45" s="261">
        <v>571</v>
      </c>
      <c r="G45" s="261"/>
      <c r="H45" s="14" t="s">
        <v>121</v>
      </c>
      <c r="I45" s="135"/>
      <c r="J45" s="55"/>
      <c r="K45" s="261">
        <v>163</v>
      </c>
      <c r="L45" s="261"/>
      <c r="M45" s="14" t="s">
        <v>121</v>
      </c>
      <c r="N45" s="135"/>
      <c r="O45" s="133"/>
      <c r="P45" s="36"/>
      <c r="Q45" s="260">
        <v>81</v>
      </c>
      <c r="R45" s="260"/>
      <c r="S45" s="14" t="s">
        <v>121</v>
      </c>
      <c r="T45" s="142"/>
      <c r="U45" s="133"/>
      <c r="V45" s="117" t="s">
        <v>265</v>
      </c>
      <c r="W45" s="92"/>
      <c r="X45" s="92"/>
      <c r="Y45" s="92"/>
      <c r="Z45" s="92"/>
      <c r="AA45" s="92"/>
      <c r="AB45" s="24" t="s">
        <v>2014</v>
      </c>
      <c r="AC45" s="239">
        <v>0.7</v>
      </c>
      <c r="AD45" s="240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26"/>
      <c r="AP45" s="39"/>
      <c r="AQ45" s="40"/>
      <c r="AR45" s="163"/>
      <c r="AS45" s="24"/>
      <c r="AT45" s="85"/>
      <c r="AU45" s="86"/>
      <c r="AV45" s="42"/>
      <c r="AW45" s="24"/>
      <c r="AX45" s="85"/>
      <c r="AY45" s="86"/>
      <c r="AZ45" s="195">
        <f>ROUND(F45*AC46,0)+(ROUND(ROUND(K45*AC46,0)*(1+AT9),0)+(ROUND(ROUND(Q45*AC46,0)*(1+AX9),0)))</f>
        <v>629</v>
      </c>
      <c r="BA45" s="29"/>
      <c r="BB45" s="215">
        <f>F45+K45+Q45</f>
        <v>815</v>
      </c>
    </row>
    <row r="46" spans="1:54" s="155" customFormat="1" ht="17.100000000000001" hidden="1" customHeight="1">
      <c r="A46" s="7">
        <v>16</v>
      </c>
      <c r="B46" s="8">
        <v>3782</v>
      </c>
      <c r="C46" s="9" t="s">
        <v>564</v>
      </c>
      <c r="D46" s="54"/>
      <c r="E46" s="27"/>
      <c r="F46" s="27"/>
      <c r="G46" s="27"/>
      <c r="H46" s="27"/>
      <c r="I46" s="48"/>
      <c r="J46" s="57"/>
      <c r="K46" s="58"/>
      <c r="L46" s="58"/>
      <c r="M46" s="137"/>
      <c r="N46" s="137"/>
      <c r="O46" s="141"/>
      <c r="P46" s="146"/>
      <c r="Q46" s="137"/>
      <c r="R46" s="137"/>
      <c r="S46" s="20"/>
      <c r="T46" s="59"/>
      <c r="U46" s="141"/>
      <c r="V46" s="97"/>
      <c r="W46" s="97"/>
      <c r="X46" s="97"/>
      <c r="Y46" s="97"/>
      <c r="Z46" s="97"/>
      <c r="AA46" s="97"/>
      <c r="AB46" s="22" t="s">
        <v>2014</v>
      </c>
      <c r="AC46" s="266">
        <v>0.7</v>
      </c>
      <c r="AD46" s="267"/>
      <c r="AE46" s="43" t="s">
        <v>2057</v>
      </c>
      <c r="AF46" s="20"/>
      <c r="AG46" s="20"/>
      <c r="AH46" s="20"/>
      <c r="AI46" s="20"/>
      <c r="AJ46" s="20"/>
      <c r="AK46" s="20"/>
      <c r="AL46" s="20"/>
      <c r="AM46" s="20"/>
      <c r="AN46" s="20"/>
      <c r="AO46" s="22" t="s">
        <v>2014</v>
      </c>
      <c r="AP46" s="230">
        <v>1</v>
      </c>
      <c r="AQ46" s="231"/>
      <c r="AR46" s="163"/>
      <c r="AS46" s="121"/>
      <c r="AT46" s="121"/>
      <c r="AU46" s="47"/>
      <c r="AV46" s="54"/>
      <c r="AW46" s="27"/>
      <c r="AX46" s="27"/>
      <c r="AY46" s="47"/>
      <c r="AZ46" s="196">
        <f>ROUND(ROUND(F45*AC46,0)*AP46,0)+(ROUND(ROUND(ROUND(K45*AC46,0)*AP46,0)*(1+AT9),0)+(ROUND(ROUND(ROUND(Q45*AC46,0)*AP46,0)*(1+AX9),0)))</f>
        <v>629</v>
      </c>
      <c r="BA46" s="29"/>
    </row>
    <row r="47" spans="1:54" s="155" customFormat="1" ht="17.100000000000001" customHeight="1">
      <c r="A47" s="7">
        <v>16</v>
      </c>
      <c r="B47" s="8">
        <v>3783</v>
      </c>
      <c r="C47" s="9" t="s">
        <v>2070</v>
      </c>
      <c r="D47" s="259" t="s">
        <v>818</v>
      </c>
      <c r="E47" s="256"/>
      <c r="F47" s="256"/>
      <c r="G47" s="256"/>
      <c r="H47" s="256"/>
      <c r="I47" s="277"/>
      <c r="J47" s="242" t="s">
        <v>819</v>
      </c>
      <c r="K47" s="256"/>
      <c r="L47" s="256"/>
      <c r="M47" s="256"/>
      <c r="N47" s="256"/>
      <c r="O47" s="277"/>
      <c r="P47" s="232" t="s">
        <v>808</v>
      </c>
      <c r="Q47" s="233"/>
      <c r="R47" s="233"/>
      <c r="S47" s="233"/>
      <c r="T47" s="233"/>
      <c r="U47" s="302"/>
      <c r="V47" s="16"/>
      <c r="W47" s="16"/>
      <c r="X47" s="16"/>
      <c r="Y47" s="16"/>
      <c r="Z47" s="28"/>
      <c r="AA47" s="28"/>
      <c r="AB47" s="16"/>
      <c r="AC47" s="44"/>
      <c r="AD47" s="45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26"/>
      <c r="AP47" s="39"/>
      <c r="AQ47" s="40"/>
      <c r="AR47" s="87"/>
      <c r="AS47" s="88"/>
      <c r="AT47" s="88"/>
      <c r="AU47" s="89"/>
      <c r="AV47" s="76"/>
      <c r="AW47" s="77"/>
      <c r="AX47" s="77"/>
      <c r="AY47" s="78"/>
      <c r="AZ47" s="195">
        <f>ROUND(F49,0)+(ROUND(K49*(1+AT9),0)+(ROUND(Q49*(1+AX9),0)))</f>
        <v>696</v>
      </c>
      <c r="BA47" s="29"/>
    </row>
    <row r="48" spans="1:54" s="155" customFormat="1" ht="17.100000000000001" customHeight="1">
      <c r="A48" s="7">
        <v>16</v>
      </c>
      <c r="B48" s="8">
        <v>3784</v>
      </c>
      <c r="C48" s="9" t="s">
        <v>1280</v>
      </c>
      <c r="D48" s="257"/>
      <c r="E48" s="258"/>
      <c r="F48" s="258"/>
      <c r="G48" s="258"/>
      <c r="H48" s="258"/>
      <c r="I48" s="278"/>
      <c r="J48" s="257"/>
      <c r="K48" s="258"/>
      <c r="L48" s="258"/>
      <c r="M48" s="258"/>
      <c r="N48" s="258"/>
      <c r="O48" s="278"/>
      <c r="P48" s="234"/>
      <c r="Q48" s="235"/>
      <c r="R48" s="235"/>
      <c r="S48" s="235"/>
      <c r="T48" s="235"/>
      <c r="U48" s="303"/>
      <c r="V48" s="20"/>
      <c r="W48" s="20"/>
      <c r="X48" s="20"/>
      <c r="Y48" s="20"/>
      <c r="Z48" s="31"/>
      <c r="AA48" s="31"/>
      <c r="AB48" s="122"/>
      <c r="AC48" s="122"/>
      <c r="AD48" s="129"/>
      <c r="AE48" s="43" t="s">
        <v>2057</v>
      </c>
      <c r="AF48" s="20"/>
      <c r="AG48" s="20"/>
      <c r="AH48" s="20"/>
      <c r="AI48" s="20"/>
      <c r="AJ48" s="20"/>
      <c r="AK48" s="20"/>
      <c r="AL48" s="20"/>
      <c r="AM48" s="20"/>
      <c r="AN48" s="20"/>
      <c r="AO48" s="22" t="s">
        <v>2014</v>
      </c>
      <c r="AP48" s="230">
        <v>1</v>
      </c>
      <c r="AQ48" s="231"/>
      <c r="AR48" s="87"/>
      <c r="AS48" s="88"/>
      <c r="AT48" s="88"/>
      <c r="AU48" s="89"/>
      <c r="AV48" s="76"/>
      <c r="AW48" s="77"/>
      <c r="AX48" s="77"/>
      <c r="AY48" s="78"/>
      <c r="AZ48" s="195">
        <f>ROUND(F49*AP48,0)+(ROUND(ROUND(K49*AP48,0)*(1+AT9),0)+(ROUND(ROUND(Q49*AP48,0)*(1+AX9),0)))</f>
        <v>696</v>
      </c>
      <c r="BA48" s="29"/>
    </row>
    <row r="49" spans="1:54" s="155" customFormat="1" ht="17.100000000000001" customHeight="1">
      <c r="A49" s="7">
        <v>16</v>
      </c>
      <c r="B49" s="8">
        <v>3785</v>
      </c>
      <c r="C49" s="9" t="s">
        <v>2071</v>
      </c>
      <c r="D49" s="140"/>
      <c r="E49" s="135"/>
      <c r="F49" s="261">
        <v>249</v>
      </c>
      <c r="G49" s="261"/>
      <c r="H49" s="14" t="s">
        <v>121</v>
      </c>
      <c r="I49" s="135"/>
      <c r="J49" s="55"/>
      <c r="K49" s="260">
        <v>144</v>
      </c>
      <c r="L49" s="260"/>
      <c r="M49" s="14" t="s">
        <v>121</v>
      </c>
      <c r="N49" s="135"/>
      <c r="O49" s="133"/>
      <c r="P49" s="36"/>
      <c r="Q49" s="260">
        <v>178</v>
      </c>
      <c r="R49" s="260"/>
      <c r="S49" s="14" t="s">
        <v>121</v>
      </c>
      <c r="T49" s="142"/>
      <c r="U49" s="133"/>
      <c r="V49" s="117" t="s">
        <v>265</v>
      </c>
      <c r="W49" s="92"/>
      <c r="X49" s="92"/>
      <c r="Y49" s="92"/>
      <c r="Z49" s="92"/>
      <c r="AA49" s="92"/>
      <c r="AB49" s="24" t="s">
        <v>2014</v>
      </c>
      <c r="AC49" s="239">
        <v>0.7</v>
      </c>
      <c r="AD49" s="240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26"/>
      <c r="AP49" s="39"/>
      <c r="AQ49" s="40"/>
      <c r="AR49" s="163"/>
      <c r="AS49" s="24"/>
      <c r="AT49" s="85"/>
      <c r="AU49" s="86"/>
      <c r="AV49" s="42"/>
      <c r="AW49" s="24"/>
      <c r="AX49" s="85"/>
      <c r="AY49" s="86"/>
      <c r="AZ49" s="195">
        <f>ROUND(F49*AC50,0)+(ROUND(ROUND(K49*AC50,0)*(1+AT9),0)+(ROUND(ROUND(Q49*AC50,0)*(1+AX9),0)))</f>
        <v>488</v>
      </c>
      <c r="BA49" s="29"/>
      <c r="BB49" s="215">
        <f>$F$49+$K$49+Q49</f>
        <v>571</v>
      </c>
    </row>
    <row r="50" spans="1:54" s="155" customFormat="1" ht="17.100000000000001" hidden="1" customHeight="1">
      <c r="A50" s="7">
        <v>16</v>
      </c>
      <c r="B50" s="8">
        <v>3786</v>
      </c>
      <c r="C50" s="9" t="s">
        <v>565</v>
      </c>
      <c r="D50" s="54"/>
      <c r="E50" s="27"/>
      <c r="F50" s="27"/>
      <c r="G50" s="27"/>
      <c r="H50" s="27"/>
      <c r="I50" s="48"/>
      <c r="J50" s="55"/>
      <c r="K50" s="56"/>
      <c r="L50" s="56"/>
      <c r="M50" s="142"/>
      <c r="N50" s="142"/>
      <c r="O50" s="133"/>
      <c r="P50" s="140"/>
      <c r="Q50" s="142"/>
      <c r="R50" s="142"/>
      <c r="S50" s="14"/>
      <c r="T50" s="27"/>
      <c r="U50" s="133"/>
      <c r="V50" s="97"/>
      <c r="W50" s="97"/>
      <c r="X50" s="97"/>
      <c r="Y50" s="97"/>
      <c r="Z50" s="97"/>
      <c r="AA50" s="97"/>
      <c r="AB50" s="22" t="s">
        <v>2014</v>
      </c>
      <c r="AC50" s="266">
        <v>0.7</v>
      </c>
      <c r="AD50" s="267"/>
      <c r="AE50" s="43" t="s">
        <v>2057</v>
      </c>
      <c r="AF50" s="20"/>
      <c r="AG50" s="20"/>
      <c r="AH50" s="20"/>
      <c r="AI50" s="20"/>
      <c r="AJ50" s="20"/>
      <c r="AK50" s="20"/>
      <c r="AL50" s="20"/>
      <c r="AM50" s="20"/>
      <c r="AN50" s="20"/>
      <c r="AO50" s="22" t="s">
        <v>2014</v>
      </c>
      <c r="AP50" s="230">
        <v>1</v>
      </c>
      <c r="AQ50" s="231"/>
      <c r="AR50" s="163"/>
      <c r="AS50" s="121"/>
      <c r="AT50" s="121"/>
      <c r="AU50" s="47"/>
      <c r="AV50" s="54"/>
      <c r="AW50" s="27"/>
      <c r="AX50" s="27"/>
      <c r="AY50" s="47"/>
      <c r="AZ50" s="196">
        <f>ROUND(ROUND(F49*AC50,0)*AP50,0)+(ROUND(ROUND(ROUND(K49*AC50,0)*AP50,0)*(1+AT9),0)+(ROUND(ROUND(ROUND(Q49*AC50,0)*AP50,0)*(1+AX9),0)))</f>
        <v>488</v>
      </c>
      <c r="BA50" s="29"/>
      <c r="BB50" s="215">
        <f t="shared" ref="BB50:BB61" si="4">$F$49+$K$49+Q50</f>
        <v>393</v>
      </c>
    </row>
    <row r="51" spans="1:54" s="155" customFormat="1" ht="17.100000000000001" customHeight="1">
      <c r="A51" s="7">
        <v>16</v>
      </c>
      <c r="B51" s="8">
        <v>3787</v>
      </c>
      <c r="C51" s="9" t="s">
        <v>2072</v>
      </c>
      <c r="D51" s="98"/>
      <c r="E51" s="143"/>
      <c r="F51" s="143"/>
      <c r="G51" s="143"/>
      <c r="H51" s="143"/>
      <c r="I51" s="144"/>
      <c r="J51" s="90"/>
      <c r="K51" s="143"/>
      <c r="L51" s="143"/>
      <c r="M51" s="143"/>
      <c r="N51" s="143"/>
      <c r="O51" s="144"/>
      <c r="P51" s="232" t="s">
        <v>810</v>
      </c>
      <c r="Q51" s="233"/>
      <c r="R51" s="233"/>
      <c r="S51" s="233"/>
      <c r="T51" s="233"/>
      <c r="U51" s="302"/>
      <c r="V51" s="16"/>
      <c r="W51" s="16"/>
      <c r="X51" s="16"/>
      <c r="Y51" s="16"/>
      <c r="Z51" s="28"/>
      <c r="AA51" s="28"/>
      <c r="AB51" s="16"/>
      <c r="AC51" s="44"/>
      <c r="AD51" s="45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26"/>
      <c r="AP51" s="39"/>
      <c r="AQ51" s="40"/>
      <c r="AR51" s="87"/>
      <c r="AS51" s="88"/>
      <c r="AT51" s="88"/>
      <c r="AU51" s="89"/>
      <c r="AV51" s="76"/>
      <c r="AW51" s="77"/>
      <c r="AX51" s="77"/>
      <c r="AY51" s="78"/>
      <c r="AZ51" s="195">
        <f>ROUND(F49,0)+(ROUND(K49*(1+AT9),0)+(ROUND(Q53*(1+AX9),0)))</f>
        <v>818</v>
      </c>
      <c r="BA51" s="29"/>
      <c r="BB51" s="215"/>
    </row>
    <row r="52" spans="1:54" s="155" customFormat="1" ht="17.100000000000001" customHeight="1">
      <c r="A52" s="7">
        <v>16</v>
      </c>
      <c r="B52" s="8">
        <v>3788</v>
      </c>
      <c r="C52" s="9" t="s">
        <v>1281</v>
      </c>
      <c r="D52" s="145"/>
      <c r="E52" s="143"/>
      <c r="F52" s="143"/>
      <c r="G52" s="143"/>
      <c r="H52" s="143"/>
      <c r="I52" s="144"/>
      <c r="J52" s="145"/>
      <c r="K52" s="143"/>
      <c r="L52" s="143"/>
      <c r="M52" s="143"/>
      <c r="N52" s="143"/>
      <c r="O52" s="144"/>
      <c r="P52" s="234"/>
      <c r="Q52" s="235"/>
      <c r="R52" s="235"/>
      <c r="S52" s="235"/>
      <c r="T52" s="235"/>
      <c r="U52" s="303"/>
      <c r="V52" s="20"/>
      <c r="W52" s="20"/>
      <c r="X52" s="20"/>
      <c r="Y52" s="20"/>
      <c r="Z52" s="31"/>
      <c r="AA52" s="31"/>
      <c r="AB52" s="122"/>
      <c r="AC52" s="122"/>
      <c r="AD52" s="129"/>
      <c r="AE52" s="43" t="s">
        <v>2057</v>
      </c>
      <c r="AF52" s="20"/>
      <c r="AG52" s="20"/>
      <c r="AH52" s="20"/>
      <c r="AI52" s="20"/>
      <c r="AJ52" s="20"/>
      <c r="AK52" s="20"/>
      <c r="AL52" s="20"/>
      <c r="AM52" s="20"/>
      <c r="AN52" s="20"/>
      <c r="AO52" s="22" t="s">
        <v>2014</v>
      </c>
      <c r="AP52" s="230">
        <v>1</v>
      </c>
      <c r="AQ52" s="231"/>
      <c r="AR52" s="87"/>
      <c r="AS52" s="88"/>
      <c r="AT52" s="88"/>
      <c r="AU52" s="89"/>
      <c r="AV52" s="76"/>
      <c r="AW52" s="77"/>
      <c r="AX52" s="77"/>
      <c r="AY52" s="78"/>
      <c r="AZ52" s="195">
        <f>ROUND(F49*AP52,0)+(ROUND(ROUND(K49*AP52,0)*(1+AT9),0)+(ROUND(ROUND(Q53*AP52,0)*(1+AX9),0)))</f>
        <v>818</v>
      </c>
      <c r="BA52" s="29"/>
      <c r="BB52" s="215"/>
    </row>
    <row r="53" spans="1:54" s="155" customFormat="1" ht="17.100000000000001" customHeight="1">
      <c r="A53" s="7">
        <v>16</v>
      </c>
      <c r="B53" s="8">
        <v>3789</v>
      </c>
      <c r="C53" s="9" t="s">
        <v>2073</v>
      </c>
      <c r="D53" s="140"/>
      <c r="E53" s="142"/>
      <c r="F53" s="65"/>
      <c r="G53" s="65"/>
      <c r="H53" s="14"/>
      <c r="I53" s="142"/>
      <c r="J53" s="55"/>
      <c r="K53" s="65"/>
      <c r="L53" s="65"/>
      <c r="M53" s="14"/>
      <c r="N53" s="142"/>
      <c r="O53" s="133"/>
      <c r="P53" s="36"/>
      <c r="Q53" s="260">
        <v>259</v>
      </c>
      <c r="R53" s="260"/>
      <c r="S53" s="14" t="s">
        <v>121</v>
      </c>
      <c r="T53" s="142"/>
      <c r="U53" s="133"/>
      <c r="V53" s="117" t="s">
        <v>265</v>
      </c>
      <c r="W53" s="92"/>
      <c r="X53" s="92"/>
      <c r="Y53" s="92"/>
      <c r="Z53" s="92"/>
      <c r="AA53" s="92"/>
      <c r="AB53" s="24" t="s">
        <v>2014</v>
      </c>
      <c r="AC53" s="239">
        <v>0.7</v>
      </c>
      <c r="AD53" s="240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26"/>
      <c r="AP53" s="39"/>
      <c r="AQ53" s="40"/>
      <c r="AR53" s="163"/>
      <c r="AS53" s="24"/>
      <c r="AT53" s="85"/>
      <c r="AU53" s="86"/>
      <c r="AV53" s="42"/>
      <c r="AW53" s="24"/>
      <c r="AX53" s="85"/>
      <c r="AY53" s="86"/>
      <c r="AZ53" s="195">
        <f>ROUND(F49*AC54,0)+(ROUND(ROUND(K49*AC54,0)*(1+AT9),0)+(ROUND(ROUND(Q53*AC54,0)*(1+AX9),0)))</f>
        <v>572</v>
      </c>
      <c r="BA53" s="29"/>
      <c r="BB53" s="215">
        <f t="shared" si="4"/>
        <v>652</v>
      </c>
    </row>
    <row r="54" spans="1:54" s="155" customFormat="1" ht="17.100000000000001" hidden="1" customHeight="1">
      <c r="A54" s="7">
        <v>16</v>
      </c>
      <c r="B54" s="8">
        <v>3790</v>
      </c>
      <c r="C54" s="9" t="s">
        <v>566</v>
      </c>
      <c r="D54" s="54"/>
      <c r="E54" s="27"/>
      <c r="F54" s="27"/>
      <c r="G54" s="27"/>
      <c r="H54" s="27"/>
      <c r="I54" s="48"/>
      <c r="J54" s="55"/>
      <c r="K54" s="56"/>
      <c r="L54" s="56"/>
      <c r="M54" s="142"/>
      <c r="N54" s="142"/>
      <c r="O54" s="133"/>
      <c r="P54" s="140"/>
      <c r="Q54" s="142"/>
      <c r="R54" s="142"/>
      <c r="S54" s="14"/>
      <c r="T54" s="27"/>
      <c r="U54" s="133"/>
      <c r="V54" s="97"/>
      <c r="W54" s="97"/>
      <c r="X54" s="97"/>
      <c r="Y54" s="97"/>
      <c r="Z54" s="97"/>
      <c r="AA54" s="97"/>
      <c r="AB54" s="22" t="s">
        <v>2014</v>
      </c>
      <c r="AC54" s="266">
        <v>0.7</v>
      </c>
      <c r="AD54" s="267"/>
      <c r="AE54" s="43" t="s">
        <v>2057</v>
      </c>
      <c r="AF54" s="20"/>
      <c r="AG54" s="20"/>
      <c r="AH54" s="20"/>
      <c r="AI54" s="20"/>
      <c r="AJ54" s="20"/>
      <c r="AK54" s="20"/>
      <c r="AL54" s="20"/>
      <c r="AM54" s="20"/>
      <c r="AN54" s="20"/>
      <c r="AO54" s="22" t="s">
        <v>2014</v>
      </c>
      <c r="AP54" s="230">
        <v>1</v>
      </c>
      <c r="AQ54" s="231"/>
      <c r="AR54" s="163"/>
      <c r="AS54" s="121"/>
      <c r="AT54" s="121"/>
      <c r="AU54" s="47"/>
      <c r="AV54" s="54"/>
      <c r="AW54" s="27"/>
      <c r="AX54" s="27"/>
      <c r="AY54" s="47"/>
      <c r="AZ54" s="196">
        <f>ROUND(ROUND(F49*AC54,0)*AP54,0)+(ROUND(ROUND(ROUND(K49*AC54,0)*AP54,0)*(1+AT9),0)+(ROUND(ROUND(ROUND(Q53*AC54,0)*AP54,0)*(1+AX9),0)))</f>
        <v>572</v>
      </c>
      <c r="BA54" s="29"/>
      <c r="BB54" s="215">
        <f t="shared" si="4"/>
        <v>393</v>
      </c>
    </row>
    <row r="55" spans="1:54" s="155" customFormat="1" ht="17.100000000000001" customHeight="1">
      <c r="A55" s="7">
        <v>16</v>
      </c>
      <c r="B55" s="8">
        <v>3791</v>
      </c>
      <c r="C55" s="9" t="s">
        <v>2074</v>
      </c>
      <c r="D55" s="98"/>
      <c r="E55" s="143"/>
      <c r="F55" s="143"/>
      <c r="G55" s="143"/>
      <c r="H55" s="143"/>
      <c r="I55" s="144"/>
      <c r="J55" s="90"/>
      <c r="K55" s="143"/>
      <c r="L55" s="143"/>
      <c r="M55" s="143"/>
      <c r="N55" s="143"/>
      <c r="O55" s="144"/>
      <c r="P55" s="232" t="s">
        <v>815</v>
      </c>
      <c r="Q55" s="233"/>
      <c r="R55" s="233"/>
      <c r="S55" s="233"/>
      <c r="T55" s="233"/>
      <c r="U55" s="302"/>
      <c r="V55" s="16"/>
      <c r="W55" s="16"/>
      <c r="X55" s="16"/>
      <c r="Y55" s="16"/>
      <c r="Z55" s="28"/>
      <c r="AA55" s="28"/>
      <c r="AB55" s="16"/>
      <c r="AC55" s="44"/>
      <c r="AD55" s="45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26"/>
      <c r="AP55" s="39"/>
      <c r="AQ55" s="40"/>
      <c r="AR55" s="87"/>
      <c r="AS55" s="88"/>
      <c r="AT55" s="88"/>
      <c r="AU55" s="89"/>
      <c r="AV55" s="76"/>
      <c r="AW55" s="77"/>
      <c r="AX55" s="77"/>
      <c r="AY55" s="78"/>
      <c r="AZ55" s="195">
        <f>ROUND(F49,0)+(ROUND(K49*(1+AT9),0)+(ROUND(Q57*(1+AX9),0)))</f>
        <v>941</v>
      </c>
      <c r="BA55" s="29"/>
      <c r="BB55" s="215"/>
    </row>
    <row r="56" spans="1:54" s="155" customFormat="1" ht="17.100000000000001" customHeight="1">
      <c r="A56" s="7">
        <v>16</v>
      </c>
      <c r="B56" s="8">
        <v>3792</v>
      </c>
      <c r="C56" s="9" t="s">
        <v>1282</v>
      </c>
      <c r="D56" s="145"/>
      <c r="E56" s="143"/>
      <c r="F56" s="143"/>
      <c r="G56" s="143"/>
      <c r="H56" s="143"/>
      <c r="I56" s="144"/>
      <c r="J56" s="145"/>
      <c r="K56" s="143"/>
      <c r="L56" s="143"/>
      <c r="M56" s="143"/>
      <c r="N56" s="143"/>
      <c r="O56" s="144"/>
      <c r="P56" s="234"/>
      <c r="Q56" s="235"/>
      <c r="R56" s="235"/>
      <c r="S56" s="235"/>
      <c r="T56" s="235"/>
      <c r="U56" s="303"/>
      <c r="V56" s="20"/>
      <c r="W56" s="20"/>
      <c r="X56" s="20"/>
      <c r="Y56" s="20"/>
      <c r="Z56" s="31"/>
      <c r="AA56" s="31"/>
      <c r="AB56" s="122"/>
      <c r="AC56" s="122"/>
      <c r="AD56" s="129"/>
      <c r="AE56" s="43" t="s">
        <v>2075</v>
      </c>
      <c r="AF56" s="20"/>
      <c r="AG56" s="20"/>
      <c r="AH56" s="20"/>
      <c r="AI56" s="20"/>
      <c r="AJ56" s="20"/>
      <c r="AK56" s="20"/>
      <c r="AL56" s="20"/>
      <c r="AM56" s="20"/>
      <c r="AN56" s="20"/>
      <c r="AO56" s="22" t="s">
        <v>2076</v>
      </c>
      <c r="AP56" s="230">
        <v>1</v>
      </c>
      <c r="AQ56" s="231"/>
      <c r="AR56" s="87"/>
      <c r="AS56" s="88"/>
      <c r="AT56" s="88"/>
      <c r="AU56" s="89"/>
      <c r="AV56" s="76"/>
      <c r="AW56" s="77"/>
      <c r="AX56" s="77"/>
      <c r="AY56" s="78"/>
      <c r="AZ56" s="195">
        <f>ROUND(F49*AP56,0)+(ROUND(ROUND(K49*AP56,0)*(1+AT9),0)+(ROUND(ROUND(Q57*AP56,0)*(1+AX9),0)))</f>
        <v>941</v>
      </c>
      <c r="BA56" s="29"/>
      <c r="BB56" s="215"/>
    </row>
    <row r="57" spans="1:54" s="155" customFormat="1" ht="17.100000000000001" customHeight="1">
      <c r="A57" s="7">
        <v>16</v>
      </c>
      <c r="B57" s="8">
        <v>3793</v>
      </c>
      <c r="C57" s="9" t="s">
        <v>2077</v>
      </c>
      <c r="D57" s="140"/>
      <c r="E57" s="142"/>
      <c r="F57" s="65"/>
      <c r="G57" s="65"/>
      <c r="H57" s="14"/>
      <c r="I57" s="142"/>
      <c r="J57" s="55"/>
      <c r="K57" s="65"/>
      <c r="L57" s="65"/>
      <c r="M57" s="14"/>
      <c r="N57" s="142"/>
      <c r="O57" s="133"/>
      <c r="P57" s="36"/>
      <c r="Q57" s="261">
        <v>341</v>
      </c>
      <c r="R57" s="261"/>
      <c r="S57" s="14" t="s">
        <v>121</v>
      </c>
      <c r="T57" s="142"/>
      <c r="U57" s="133"/>
      <c r="V57" s="117" t="s">
        <v>265</v>
      </c>
      <c r="W57" s="92"/>
      <c r="X57" s="92"/>
      <c r="Y57" s="92"/>
      <c r="Z57" s="92"/>
      <c r="AA57" s="92"/>
      <c r="AB57" s="24" t="s">
        <v>2076</v>
      </c>
      <c r="AC57" s="239">
        <v>0.7</v>
      </c>
      <c r="AD57" s="240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26"/>
      <c r="AP57" s="39"/>
      <c r="AQ57" s="40"/>
      <c r="AR57" s="163"/>
      <c r="AS57" s="24"/>
      <c r="AT57" s="85"/>
      <c r="AU57" s="86"/>
      <c r="AV57" s="42"/>
      <c r="AW57" s="24"/>
      <c r="AX57" s="85"/>
      <c r="AY57" s="86"/>
      <c r="AZ57" s="195">
        <f>ROUND(F49*AC58,0)+(ROUND(ROUND(K49*AC58,0)*(1+AT9),0)+(ROUND(ROUND(Q57*AC58,0)*(1+AX9),0)))</f>
        <v>659</v>
      </c>
      <c r="BA57" s="29"/>
      <c r="BB57" s="215">
        <f t="shared" si="4"/>
        <v>734</v>
      </c>
    </row>
    <row r="58" spans="1:54" s="155" customFormat="1" ht="17.100000000000001" hidden="1" customHeight="1">
      <c r="A58" s="7">
        <v>16</v>
      </c>
      <c r="B58" s="8">
        <v>3794</v>
      </c>
      <c r="C58" s="9" t="s">
        <v>567</v>
      </c>
      <c r="D58" s="54"/>
      <c r="E58" s="27"/>
      <c r="F58" s="27"/>
      <c r="G58" s="27"/>
      <c r="H58" s="27"/>
      <c r="I58" s="48"/>
      <c r="J58" s="55"/>
      <c r="K58" s="56"/>
      <c r="L58" s="56"/>
      <c r="M58" s="142"/>
      <c r="N58" s="142"/>
      <c r="O58" s="133"/>
      <c r="P58" s="146"/>
      <c r="Q58" s="137"/>
      <c r="R58" s="137"/>
      <c r="S58" s="20"/>
      <c r="T58" s="59"/>
      <c r="U58" s="141"/>
      <c r="V58" s="97"/>
      <c r="W58" s="97"/>
      <c r="X58" s="97"/>
      <c r="Y58" s="97"/>
      <c r="Z58" s="97"/>
      <c r="AA58" s="97"/>
      <c r="AB58" s="22" t="s">
        <v>2076</v>
      </c>
      <c r="AC58" s="266">
        <v>0.7</v>
      </c>
      <c r="AD58" s="267"/>
      <c r="AE58" s="43" t="s">
        <v>2075</v>
      </c>
      <c r="AF58" s="20"/>
      <c r="AG58" s="20"/>
      <c r="AH58" s="20"/>
      <c r="AI58" s="20"/>
      <c r="AJ58" s="20"/>
      <c r="AK58" s="20"/>
      <c r="AL58" s="20"/>
      <c r="AM58" s="20"/>
      <c r="AN58" s="20"/>
      <c r="AO58" s="22" t="s">
        <v>2076</v>
      </c>
      <c r="AP58" s="230">
        <v>1</v>
      </c>
      <c r="AQ58" s="231"/>
      <c r="AR58" s="163"/>
      <c r="AS58" s="121"/>
      <c r="AT58" s="121"/>
      <c r="AU58" s="47"/>
      <c r="AV58" s="54"/>
      <c r="AW58" s="27"/>
      <c r="AX58" s="27"/>
      <c r="AY58" s="47"/>
      <c r="AZ58" s="196">
        <f>ROUND(ROUND(F49*AC58,0)*AP58,0)+(ROUND(ROUND(ROUND(K49*AC58,0)*AP58,0)*(1+AT9),0)+(ROUND(ROUND(ROUND(Q57*AC58,0)*AP58,0)*(1+AX9),0)))</f>
        <v>659</v>
      </c>
      <c r="BA58" s="29"/>
      <c r="BB58" s="215">
        <f t="shared" si="4"/>
        <v>393</v>
      </c>
    </row>
    <row r="59" spans="1:54" s="155" customFormat="1" ht="17.100000000000001" customHeight="1">
      <c r="A59" s="7">
        <v>16</v>
      </c>
      <c r="B59" s="8">
        <v>3795</v>
      </c>
      <c r="C59" s="9" t="s">
        <v>2078</v>
      </c>
      <c r="D59" s="98"/>
      <c r="E59" s="143"/>
      <c r="F59" s="143"/>
      <c r="G59" s="143"/>
      <c r="H59" s="143"/>
      <c r="I59" s="144"/>
      <c r="J59" s="90"/>
      <c r="K59" s="143"/>
      <c r="L59" s="143"/>
      <c r="M59" s="143"/>
      <c r="N59" s="143"/>
      <c r="O59" s="144"/>
      <c r="P59" s="232" t="s">
        <v>820</v>
      </c>
      <c r="Q59" s="233"/>
      <c r="R59" s="233"/>
      <c r="S59" s="233"/>
      <c r="T59" s="233"/>
      <c r="U59" s="302"/>
      <c r="V59" s="16"/>
      <c r="W59" s="16"/>
      <c r="X59" s="16"/>
      <c r="Y59" s="16"/>
      <c r="Z59" s="28"/>
      <c r="AA59" s="28"/>
      <c r="AB59" s="16"/>
      <c r="AC59" s="44"/>
      <c r="AD59" s="45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26"/>
      <c r="AP59" s="39"/>
      <c r="AQ59" s="40"/>
      <c r="AR59" s="87"/>
      <c r="AS59" s="88"/>
      <c r="AT59" s="88"/>
      <c r="AU59" s="89"/>
      <c r="AV59" s="76"/>
      <c r="AW59" s="77"/>
      <c r="AX59" s="77"/>
      <c r="AY59" s="78"/>
      <c r="AZ59" s="195">
        <f>ROUND(F49,0)+(ROUND(K49*(1+AT9),0)+(ROUND(Q61*(1+AX9),0)))</f>
        <v>1062</v>
      </c>
      <c r="BA59" s="29"/>
      <c r="BB59" s="215"/>
    </row>
    <row r="60" spans="1:54" s="155" customFormat="1" ht="17.100000000000001" customHeight="1">
      <c r="A60" s="7">
        <v>16</v>
      </c>
      <c r="B60" s="8">
        <v>3796</v>
      </c>
      <c r="C60" s="9" t="s">
        <v>1283</v>
      </c>
      <c r="D60" s="145"/>
      <c r="E60" s="143"/>
      <c r="F60" s="143"/>
      <c r="G60" s="143"/>
      <c r="H60" s="143"/>
      <c r="I60" s="144"/>
      <c r="J60" s="145"/>
      <c r="K60" s="143"/>
      <c r="L60" s="143"/>
      <c r="M60" s="143"/>
      <c r="N60" s="143"/>
      <c r="O60" s="144"/>
      <c r="P60" s="234"/>
      <c r="Q60" s="235"/>
      <c r="R60" s="235"/>
      <c r="S60" s="235"/>
      <c r="T60" s="235"/>
      <c r="U60" s="303"/>
      <c r="V60" s="20"/>
      <c r="W60" s="20"/>
      <c r="X60" s="20"/>
      <c r="Y60" s="20"/>
      <c r="Z60" s="31"/>
      <c r="AA60" s="31"/>
      <c r="AB60" s="122"/>
      <c r="AC60" s="122"/>
      <c r="AD60" s="129"/>
      <c r="AE60" s="43" t="s">
        <v>2075</v>
      </c>
      <c r="AF60" s="20"/>
      <c r="AG60" s="20"/>
      <c r="AH60" s="20"/>
      <c r="AI60" s="20"/>
      <c r="AJ60" s="20"/>
      <c r="AK60" s="20"/>
      <c r="AL60" s="20"/>
      <c r="AM60" s="20"/>
      <c r="AN60" s="20"/>
      <c r="AO60" s="22" t="s">
        <v>2076</v>
      </c>
      <c r="AP60" s="230">
        <v>1</v>
      </c>
      <c r="AQ60" s="231"/>
      <c r="AR60" s="87"/>
      <c r="AS60" s="88"/>
      <c r="AT60" s="88"/>
      <c r="AU60" s="89"/>
      <c r="AV60" s="76"/>
      <c r="AW60" s="77"/>
      <c r="AX60" s="77"/>
      <c r="AY60" s="78"/>
      <c r="AZ60" s="195">
        <f>ROUND(F49*AP60,0)+(ROUND(ROUND(K49*AP60,0)*(1+AT9),0)+(ROUND(ROUND(Q61*AP60,0)*(1+AX9),0)))</f>
        <v>1062</v>
      </c>
      <c r="BA60" s="29"/>
      <c r="BB60" s="215"/>
    </row>
    <row r="61" spans="1:54" s="155" customFormat="1" ht="17.100000000000001" customHeight="1">
      <c r="A61" s="7">
        <v>16</v>
      </c>
      <c r="B61" s="8">
        <v>3797</v>
      </c>
      <c r="C61" s="9" t="s">
        <v>2079</v>
      </c>
      <c r="D61" s="140"/>
      <c r="E61" s="142"/>
      <c r="F61" s="65"/>
      <c r="G61" s="65"/>
      <c r="H61" s="14"/>
      <c r="I61" s="142"/>
      <c r="J61" s="55"/>
      <c r="K61" s="65"/>
      <c r="L61" s="65"/>
      <c r="M61" s="14"/>
      <c r="N61" s="142"/>
      <c r="O61" s="133"/>
      <c r="P61" s="36"/>
      <c r="Q61" s="261">
        <v>422</v>
      </c>
      <c r="R61" s="261"/>
      <c r="S61" s="14" t="s">
        <v>121</v>
      </c>
      <c r="T61" s="142"/>
      <c r="U61" s="133"/>
      <c r="V61" s="117" t="s">
        <v>265</v>
      </c>
      <c r="W61" s="92"/>
      <c r="X61" s="92"/>
      <c r="Y61" s="92"/>
      <c r="Z61" s="92"/>
      <c r="AA61" s="92"/>
      <c r="AB61" s="24" t="s">
        <v>2076</v>
      </c>
      <c r="AC61" s="239">
        <v>0.7</v>
      </c>
      <c r="AD61" s="240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26"/>
      <c r="AP61" s="39"/>
      <c r="AQ61" s="40"/>
      <c r="AR61" s="163"/>
      <c r="AS61" s="24"/>
      <c r="AT61" s="85"/>
      <c r="AU61" s="86"/>
      <c r="AV61" s="42"/>
      <c r="AW61" s="24"/>
      <c r="AX61" s="85"/>
      <c r="AY61" s="86"/>
      <c r="AZ61" s="195">
        <f>ROUND(F49*AC62,0)+(ROUND(ROUND(K49*AC62,0)*(1+AT9),0)+(ROUND(ROUND(Q61*AC62,0)*(1+AX9),0)))</f>
        <v>743</v>
      </c>
      <c r="BA61" s="29"/>
      <c r="BB61" s="215">
        <f t="shared" si="4"/>
        <v>815</v>
      </c>
    </row>
    <row r="62" spans="1:54" s="155" customFormat="1" ht="17.100000000000001" hidden="1" customHeight="1">
      <c r="A62" s="7">
        <v>16</v>
      </c>
      <c r="B62" s="8">
        <v>3798</v>
      </c>
      <c r="C62" s="9" t="s">
        <v>568</v>
      </c>
      <c r="D62" s="61"/>
      <c r="E62" s="59"/>
      <c r="F62" s="59"/>
      <c r="G62" s="59"/>
      <c r="H62" s="59"/>
      <c r="I62" s="60"/>
      <c r="J62" s="57"/>
      <c r="K62" s="58"/>
      <c r="L62" s="58"/>
      <c r="M62" s="137"/>
      <c r="N62" s="137"/>
      <c r="O62" s="141"/>
      <c r="P62" s="146"/>
      <c r="Q62" s="137"/>
      <c r="R62" s="137"/>
      <c r="S62" s="20"/>
      <c r="T62" s="59"/>
      <c r="U62" s="141"/>
      <c r="V62" s="97"/>
      <c r="W62" s="97"/>
      <c r="X62" s="97"/>
      <c r="Y62" s="97"/>
      <c r="Z62" s="97"/>
      <c r="AA62" s="97"/>
      <c r="AB62" s="22" t="s">
        <v>2076</v>
      </c>
      <c r="AC62" s="266">
        <v>0.7</v>
      </c>
      <c r="AD62" s="267"/>
      <c r="AE62" s="43" t="s">
        <v>2075</v>
      </c>
      <c r="AF62" s="20"/>
      <c r="AG62" s="20"/>
      <c r="AH62" s="20"/>
      <c r="AI62" s="20"/>
      <c r="AJ62" s="20"/>
      <c r="AK62" s="20"/>
      <c r="AL62" s="20"/>
      <c r="AM62" s="20"/>
      <c r="AN62" s="20"/>
      <c r="AO62" s="22" t="s">
        <v>2076</v>
      </c>
      <c r="AP62" s="230">
        <v>1</v>
      </c>
      <c r="AQ62" s="231"/>
      <c r="AR62" s="163"/>
      <c r="AS62" s="121"/>
      <c r="AT62" s="121"/>
      <c r="AU62" s="47"/>
      <c r="AV62" s="54"/>
      <c r="AW62" s="27"/>
      <c r="AX62" s="27"/>
      <c r="AY62" s="47"/>
      <c r="AZ62" s="196">
        <f>ROUND(ROUND(F49*AC62,0)*AP62,0)+(ROUND(ROUND(ROUND(K49*AC62,0)*AP62,0)*(1+AT9),0)+(ROUND(ROUND(ROUND(Q61*AC62,0)*AP62,0)*(1+AX9),0)))</f>
        <v>743</v>
      </c>
      <c r="BA62" s="29"/>
    </row>
    <row r="63" spans="1:54" s="155" customFormat="1" ht="17.100000000000001" customHeight="1">
      <c r="A63" s="7">
        <v>16</v>
      </c>
      <c r="B63" s="8">
        <v>3799</v>
      </c>
      <c r="C63" s="9" t="s">
        <v>2080</v>
      </c>
      <c r="D63" s="259" t="s">
        <v>821</v>
      </c>
      <c r="E63" s="256"/>
      <c r="F63" s="256"/>
      <c r="G63" s="256"/>
      <c r="H63" s="256"/>
      <c r="I63" s="277"/>
      <c r="J63" s="242" t="s">
        <v>819</v>
      </c>
      <c r="K63" s="256"/>
      <c r="L63" s="256"/>
      <c r="M63" s="256"/>
      <c r="N63" s="256"/>
      <c r="O63" s="277"/>
      <c r="P63" s="232" t="s">
        <v>808</v>
      </c>
      <c r="Q63" s="233"/>
      <c r="R63" s="233"/>
      <c r="S63" s="233"/>
      <c r="T63" s="233"/>
      <c r="U63" s="302"/>
      <c r="V63" s="16"/>
      <c r="W63" s="16"/>
      <c r="X63" s="16"/>
      <c r="Y63" s="16"/>
      <c r="Z63" s="28"/>
      <c r="AA63" s="28"/>
      <c r="AB63" s="16"/>
      <c r="AC63" s="44"/>
      <c r="AD63" s="45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26"/>
      <c r="AP63" s="39"/>
      <c r="AQ63" s="40"/>
      <c r="AR63" s="87"/>
      <c r="AS63" s="88"/>
      <c r="AT63" s="88"/>
      <c r="AU63" s="89"/>
      <c r="AV63" s="76"/>
      <c r="AW63" s="77"/>
      <c r="AX63" s="77"/>
      <c r="AY63" s="78"/>
      <c r="AZ63" s="195">
        <f>ROUND(F65,0)+(ROUND(K65*(1+AT9),0)+(ROUND(Q65*(1+AX9),0)))</f>
        <v>738</v>
      </c>
      <c r="BA63" s="29"/>
    </row>
    <row r="64" spans="1:54" s="155" customFormat="1" ht="17.100000000000001" customHeight="1">
      <c r="A64" s="7">
        <v>16</v>
      </c>
      <c r="B64" s="8">
        <v>3800</v>
      </c>
      <c r="C64" s="9" t="s">
        <v>1284</v>
      </c>
      <c r="D64" s="257"/>
      <c r="E64" s="258"/>
      <c r="F64" s="258"/>
      <c r="G64" s="258"/>
      <c r="H64" s="258"/>
      <c r="I64" s="278"/>
      <c r="J64" s="257"/>
      <c r="K64" s="258"/>
      <c r="L64" s="258"/>
      <c r="M64" s="258"/>
      <c r="N64" s="258"/>
      <c r="O64" s="278"/>
      <c r="P64" s="234"/>
      <c r="Q64" s="235"/>
      <c r="R64" s="235"/>
      <c r="S64" s="235"/>
      <c r="T64" s="235"/>
      <c r="U64" s="303"/>
      <c r="V64" s="20"/>
      <c r="W64" s="20"/>
      <c r="X64" s="20"/>
      <c r="Y64" s="20"/>
      <c r="Z64" s="31"/>
      <c r="AA64" s="31"/>
      <c r="AB64" s="122"/>
      <c r="AC64" s="122"/>
      <c r="AD64" s="129"/>
      <c r="AE64" s="43" t="s">
        <v>2075</v>
      </c>
      <c r="AF64" s="20"/>
      <c r="AG64" s="20"/>
      <c r="AH64" s="20"/>
      <c r="AI64" s="20"/>
      <c r="AJ64" s="20"/>
      <c r="AK64" s="20"/>
      <c r="AL64" s="20"/>
      <c r="AM64" s="20"/>
      <c r="AN64" s="20"/>
      <c r="AO64" s="22" t="s">
        <v>2076</v>
      </c>
      <c r="AP64" s="230">
        <v>1</v>
      </c>
      <c r="AQ64" s="231"/>
      <c r="AR64" s="87"/>
      <c r="AS64" s="88"/>
      <c r="AT64" s="88"/>
      <c r="AU64" s="89"/>
      <c r="AV64" s="76"/>
      <c r="AW64" s="77"/>
      <c r="AX64" s="77"/>
      <c r="AY64" s="78"/>
      <c r="AZ64" s="195">
        <f>ROUND(F65*AP64,0)+(ROUND(ROUND(K65*AP64,0)*(1+AT9),0)+(ROUND(ROUND(Q65*AP64,0)*(1+AX9),0)))</f>
        <v>738</v>
      </c>
      <c r="BA64" s="29"/>
    </row>
    <row r="65" spans="1:54" s="155" customFormat="1" ht="17.100000000000001" customHeight="1">
      <c r="A65" s="7">
        <v>16</v>
      </c>
      <c r="B65" s="8">
        <v>3801</v>
      </c>
      <c r="C65" s="9" t="s">
        <v>2081</v>
      </c>
      <c r="D65" s="140"/>
      <c r="E65" s="135"/>
      <c r="F65" s="261">
        <v>393</v>
      </c>
      <c r="G65" s="261"/>
      <c r="H65" s="14" t="s">
        <v>121</v>
      </c>
      <c r="I65" s="135"/>
      <c r="J65" s="55"/>
      <c r="K65" s="260">
        <v>178</v>
      </c>
      <c r="L65" s="260"/>
      <c r="M65" s="14" t="s">
        <v>121</v>
      </c>
      <c r="N65" s="135"/>
      <c r="O65" s="133"/>
      <c r="P65" s="36"/>
      <c r="Q65" s="260">
        <v>81</v>
      </c>
      <c r="R65" s="260"/>
      <c r="S65" s="14" t="s">
        <v>121</v>
      </c>
      <c r="T65" s="142"/>
      <c r="U65" s="133"/>
      <c r="V65" s="117" t="s">
        <v>265</v>
      </c>
      <c r="W65" s="92"/>
      <c r="X65" s="92"/>
      <c r="Y65" s="92"/>
      <c r="Z65" s="92"/>
      <c r="AA65" s="92"/>
      <c r="AB65" s="24" t="s">
        <v>2076</v>
      </c>
      <c r="AC65" s="239">
        <v>0.7</v>
      </c>
      <c r="AD65" s="240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26"/>
      <c r="AP65" s="39"/>
      <c r="AQ65" s="40"/>
      <c r="AR65" s="163"/>
      <c r="AS65" s="24"/>
      <c r="AT65" s="85"/>
      <c r="AU65" s="86"/>
      <c r="AV65" s="42"/>
      <c r="AW65" s="24"/>
      <c r="AX65" s="85"/>
      <c r="AY65" s="86"/>
      <c r="AZ65" s="195">
        <f>ROUND(F65*AC66,0)+(ROUND(ROUND(K65*AC66,0)*(1+AT9),0)+(ROUND(ROUND(Q65*AC66,0)*(1+AX9),0)))</f>
        <v>517</v>
      </c>
      <c r="BA65" s="29"/>
      <c r="BB65" s="215">
        <f>$F$65+$K$65+Q65</f>
        <v>652</v>
      </c>
    </row>
    <row r="66" spans="1:54" s="155" customFormat="1" ht="17.100000000000001" hidden="1" customHeight="1">
      <c r="A66" s="7">
        <v>16</v>
      </c>
      <c r="B66" s="8">
        <v>3802</v>
      </c>
      <c r="C66" s="9" t="s">
        <v>569</v>
      </c>
      <c r="D66" s="54"/>
      <c r="E66" s="27"/>
      <c r="F66" s="27"/>
      <c r="G66" s="27"/>
      <c r="H66" s="27"/>
      <c r="I66" s="48"/>
      <c r="J66" s="55"/>
      <c r="K66" s="56"/>
      <c r="L66" s="56"/>
      <c r="M66" s="142"/>
      <c r="N66" s="142"/>
      <c r="O66" s="133"/>
      <c r="P66" s="140"/>
      <c r="Q66" s="142"/>
      <c r="R66" s="142"/>
      <c r="S66" s="14"/>
      <c r="T66" s="27"/>
      <c r="U66" s="133"/>
      <c r="V66" s="97"/>
      <c r="W66" s="97"/>
      <c r="X66" s="97"/>
      <c r="Y66" s="97"/>
      <c r="Z66" s="97"/>
      <c r="AA66" s="97"/>
      <c r="AB66" s="22" t="s">
        <v>2076</v>
      </c>
      <c r="AC66" s="266">
        <v>0.7</v>
      </c>
      <c r="AD66" s="267"/>
      <c r="AE66" s="43" t="s">
        <v>2075</v>
      </c>
      <c r="AF66" s="20"/>
      <c r="AG66" s="20"/>
      <c r="AH66" s="20"/>
      <c r="AI66" s="20"/>
      <c r="AJ66" s="20"/>
      <c r="AK66" s="20"/>
      <c r="AL66" s="20"/>
      <c r="AM66" s="20"/>
      <c r="AN66" s="20"/>
      <c r="AO66" s="22" t="s">
        <v>2076</v>
      </c>
      <c r="AP66" s="230">
        <v>1</v>
      </c>
      <c r="AQ66" s="231"/>
      <c r="AR66" s="163"/>
      <c r="AS66" s="121"/>
      <c r="AT66" s="121"/>
      <c r="AU66" s="47"/>
      <c r="AV66" s="54"/>
      <c r="AW66" s="27"/>
      <c r="AX66" s="27"/>
      <c r="AY66" s="47"/>
      <c r="AZ66" s="196">
        <f>ROUND(ROUND(F65*AC66,0)*AP66,0)+(ROUND(ROUND(ROUND(K65*AC66,0)*AP66,0)*(1+AT9),0)+(ROUND(ROUND(ROUND(Q65*AC66,0)*AP66,0)*(1+AX9),0)))</f>
        <v>517</v>
      </c>
      <c r="BA66" s="29"/>
      <c r="BB66" s="215">
        <f t="shared" ref="BB66:BB74" si="5">$F$65+$K$65+Q66</f>
        <v>571</v>
      </c>
    </row>
    <row r="67" spans="1:54" s="155" customFormat="1" ht="17.100000000000001" customHeight="1">
      <c r="A67" s="7">
        <v>16</v>
      </c>
      <c r="B67" s="8">
        <v>3803</v>
      </c>
      <c r="C67" s="9" t="s">
        <v>2082</v>
      </c>
      <c r="D67" s="98"/>
      <c r="E67" s="143"/>
      <c r="F67" s="143"/>
      <c r="G67" s="143"/>
      <c r="H67" s="143"/>
      <c r="I67" s="144"/>
      <c r="J67" s="90"/>
      <c r="K67" s="143"/>
      <c r="L67" s="143"/>
      <c r="M67" s="143"/>
      <c r="N67" s="143"/>
      <c r="O67" s="144"/>
      <c r="P67" s="232" t="s">
        <v>810</v>
      </c>
      <c r="Q67" s="233"/>
      <c r="R67" s="233"/>
      <c r="S67" s="233"/>
      <c r="T67" s="233"/>
      <c r="U67" s="302"/>
      <c r="V67" s="16"/>
      <c r="W67" s="16"/>
      <c r="X67" s="16"/>
      <c r="Y67" s="16"/>
      <c r="Z67" s="28"/>
      <c r="AA67" s="28"/>
      <c r="AB67" s="16"/>
      <c r="AC67" s="44"/>
      <c r="AD67" s="45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26"/>
      <c r="AP67" s="39"/>
      <c r="AQ67" s="40"/>
      <c r="AR67" s="87"/>
      <c r="AS67" s="88"/>
      <c r="AT67" s="88"/>
      <c r="AU67" s="89"/>
      <c r="AV67" s="76"/>
      <c r="AW67" s="77"/>
      <c r="AX67" s="77"/>
      <c r="AY67" s="78"/>
      <c r="AZ67" s="195">
        <f>ROUND(F65,0)+(ROUND(K65*(1+AT9),0)+(ROUND(Q69*(1+AX9),0)))</f>
        <v>861</v>
      </c>
      <c r="BA67" s="29"/>
      <c r="BB67" s="215"/>
    </row>
    <row r="68" spans="1:54" s="155" customFormat="1" ht="17.100000000000001" customHeight="1">
      <c r="A68" s="7">
        <v>16</v>
      </c>
      <c r="B68" s="8">
        <v>3804</v>
      </c>
      <c r="C68" s="9" t="s">
        <v>1285</v>
      </c>
      <c r="D68" s="145"/>
      <c r="E68" s="143"/>
      <c r="F68" s="143"/>
      <c r="G68" s="143"/>
      <c r="H68" s="143"/>
      <c r="I68" s="144"/>
      <c r="J68" s="145"/>
      <c r="K68" s="143"/>
      <c r="L68" s="143"/>
      <c r="M68" s="143"/>
      <c r="N68" s="143"/>
      <c r="O68" s="144"/>
      <c r="P68" s="234"/>
      <c r="Q68" s="235"/>
      <c r="R68" s="235"/>
      <c r="S68" s="235"/>
      <c r="T68" s="235"/>
      <c r="U68" s="303"/>
      <c r="V68" s="20"/>
      <c r="W68" s="20"/>
      <c r="X68" s="20"/>
      <c r="Y68" s="20"/>
      <c r="Z68" s="31"/>
      <c r="AA68" s="31"/>
      <c r="AB68" s="122"/>
      <c r="AC68" s="122"/>
      <c r="AD68" s="129"/>
      <c r="AE68" s="43" t="s">
        <v>2075</v>
      </c>
      <c r="AF68" s="20"/>
      <c r="AG68" s="20"/>
      <c r="AH68" s="20"/>
      <c r="AI68" s="20"/>
      <c r="AJ68" s="20"/>
      <c r="AK68" s="20"/>
      <c r="AL68" s="20"/>
      <c r="AM68" s="20"/>
      <c r="AN68" s="20"/>
      <c r="AO68" s="22" t="s">
        <v>2076</v>
      </c>
      <c r="AP68" s="230">
        <v>1</v>
      </c>
      <c r="AQ68" s="231"/>
      <c r="AR68" s="87"/>
      <c r="AS68" s="88"/>
      <c r="AT68" s="88"/>
      <c r="AU68" s="89"/>
      <c r="AV68" s="76"/>
      <c r="AW68" s="77"/>
      <c r="AX68" s="77"/>
      <c r="AY68" s="78"/>
      <c r="AZ68" s="195">
        <f>ROUND(F65*AP68,0)+(ROUND(ROUND(K65*AP68,0)*(1+AT9),0)+(ROUND(ROUND(Q69*AP68,0)*(1+AX9),0)))</f>
        <v>861</v>
      </c>
      <c r="BA68" s="29"/>
      <c r="BB68" s="215"/>
    </row>
    <row r="69" spans="1:54" s="155" customFormat="1" ht="17.100000000000001" customHeight="1">
      <c r="A69" s="7">
        <v>16</v>
      </c>
      <c r="B69" s="8">
        <v>3805</v>
      </c>
      <c r="C69" s="9" t="s">
        <v>2083</v>
      </c>
      <c r="D69" s="140"/>
      <c r="E69" s="142"/>
      <c r="F69" s="65"/>
      <c r="G69" s="65"/>
      <c r="H69" s="14"/>
      <c r="I69" s="142"/>
      <c r="J69" s="55"/>
      <c r="K69" s="65"/>
      <c r="L69" s="65"/>
      <c r="M69" s="14"/>
      <c r="N69" s="142"/>
      <c r="O69" s="133"/>
      <c r="P69" s="36"/>
      <c r="Q69" s="261">
        <v>163</v>
      </c>
      <c r="R69" s="261"/>
      <c r="S69" s="14" t="s">
        <v>121</v>
      </c>
      <c r="T69" s="142"/>
      <c r="U69" s="133"/>
      <c r="V69" s="117" t="s">
        <v>265</v>
      </c>
      <c r="W69" s="92"/>
      <c r="X69" s="92"/>
      <c r="Y69" s="92"/>
      <c r="Z69" s="92"/>
      <c r="AA69" s="92"/>
      <c r="AB69" s="24" t="s">
        <v>2076</v>
      </c>
      <c r="AC69" s="239">
        <v>0.7</v>
      </c>
      <c r="AD69" s="240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26"/>
      <c r="AP69" s="39"/>
      <c r="AQ69" s="40"/>
      <c r="AR69" s="163"/>
      <c r="AS69" s="24"/>
      <c r="AT69" s="85"/>
      <c r="AU69" s="86"/>
      <c r="AV69" s="42"/>
      <c r="AW69" s="24"/>
      <c r="AX69" s="85"/>
      <c r="AY69" s="86"/>
      <c r="AZ69" s="195">
        <f>ROUND(F65*AC70,0)+(ROUND(ROUND(K65*AC70,0)*(1+AT9),0)+(ROUND(ROUND(Q69*AC70,0)*(1+AX9),0)))</f>
        <v>602</v>
      </c>
      <c r="BA69" s="29"/>
      <c r="BB69" s="215">
        <f t="shared" si="5"/>
        <v>734</v>
      </c>
    </row>
    <row r="70" spans="1:54" s="155" customFormat="1" ht="17.100000000000001" hidden="1" customHeight="1">
      <c r="A70" s="7">
        <v>16</v>
      </c>
      <c r="B70" s="8">
        <v>3806</v>
      </c>
      <c r="C70" s="9" t="s">
        <v>570</v>
      </c>
      <c r="D70" s="54"/>
      <c r="E70" s="27"/>
      <c r="F70" s="27"/>
      <c r="G70" s="27"/>
      <c r="H70" s="27"/>
      <c r="I70" s="48"/>
      <c r="J70" s="55"/>
      <c r="K70" s="56"/>
      <c r="L70" s="56"/>
      <c r="M70" s="142"/>
      <c r="N70" s="142"/>
      <c r="O70" s="133"/>
      <c r="P70" s="140"/>
      <c r="Q70" s="142"/>
      <c r="R70" s="142"/>
      <c r="S70" s="14"/>
      <c r="T70" s="27"/>
      <c r="U70" s="133"/>
      <c r="V70" s="97"/>
      <c r="W70" s="97"/>
      <c r="X70" s="97"/>
      <c r="Y70" s="97"/>
      <c r="Z70" s="97"/>
      <c r="AA70" s="97"/>
      <c r="AB70" s="22" t="s">
        <v>2076</v>
      </c>
      <c r="AC70" s="266">
        <v>0.7</v>
      </c>
      <c r="AD70" s="267"/>
      <c r="AE70" s="43" t="s">
        <v>2075</v>
      </c>
      <c r="AF70" s="20"/>
      <c r="AG70" s="20"/>
      <c r="AH70" s="20"/>
      <c r="AI70" s="20"/>
      <c r="AJ70" s="20"/>
      <c r="AK70" s="20"/>
      <c r="AL70" s="20"/>
      <c r="AM70" s="20"/>
      <c r="AN70" s="20"/>
      <c r="AO70" s="22" t="s">
        <v>2076</v>
      </c>
      <c r="AP70" s="230">
        <v>1</v>
      </c>
      <c r="AQ70" s="231"/>
      <c r="AR70" s="163"/>
      <c r="AS70" s="121"/>
      <c r="AT70" s="121"/>
      <c r="AU70" s="47"/>
      <c r="AV70" s="54"/>
      <c r="AW70" s="27"/>
      <c r="AX70" s="27"/>
      <c r="AY70" s="47"/>
      <c r="AZ70" s="196">
        <f>ROUND(ROUND(F65*AC70,0)*AP70,0)+(ROUND(ROUND(ROUND(K65*AC70,0)*AP70,0)*(1+AT9),0)+(ROUND(ROUND(ROUND(Q69*AC70,0)*AP70,0)*(1+AX9),0)))</f>
        <v>602</v>
      </c>
      <c r="BA70" s="29"/>
      <c r="BB70" s="215">
        <f t="shared" si="5"/>
        <v>571</v>
      </c>
    </row>
    <row r="71" spans="1:54" s="155" customFormat="1" ht="17.100000000000001" customHeight="1">
      <c r="A71" s="7">
        <v>16</v>
      </c>
      <c r="B71" s="8">
        <v>3807</v>
      </c>
      <c r="C71" s="9" t="s">
        <v>2084</v>
      </c>
      <c r="D71" s="98"/>
      <c r="E71" s="143"/>
      <c r="F71" s="143"/>
      <c r="G71" s="143"/>
      <c r="H71" s="143"/>
      <c r="I71" s="144"/>
      <c r="J71" s="90"/>
      <c r="K71" s="143"/>
      <c r="L71" s="143"/>
      <c r="M71" s="143"/>
      <c r="N71" s="143"/>
      <c r="O71" s="144"/>
      <c r="P71" s="232" t="s">
        <v>815</v>
      </c>
      <c r="Q71" s="233"/>
      <c r="R71" s="233"/>
      <c r="S71" s="233"/>
      <c r="T71" s="233"/>
      <c r="U71" s="302"/>
      <c r="V71" s="16"/>
      <c r="W71" s="16"/>
      <c r="X71" s="16"/>
      <c r="Y71" s="16"/>
      <c r="Z71" s="28"/>
      <c r="AA71" s="28"/>
      <c r="AB71" s="16"/>
      <c r="AC71" s="44"/>
      <c r="AD71" s="45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26"/>
      <c r="AP71" s="39"/>
      <c r="AQ71" s="40"/>
      <c r="AR71" s="87"/>
      <c r="AS71" s="88"/>
      <c r="AT71" s="88"/>
      <c r="AU71" s="89"/>
      <c r="AV71" s="76"/>
      <c r="AW71" s="77"/>
      <c r="AX71" s="77"/>
      <c r="AY71" s="78"/>
      <c r="AZ71" s="195">
        <f>ROUND(F65,0)+(ROUND(K65*(1+AT9),0)+(ROUND(Q73*(1+AX9),0)))</f>
        <v>982</v>
      </c>
      <c r="BA71" s="29"/>
      <c r="BB71" s="215"/>
    </row>
    <row r="72" spans="1:54" s="155" customFormat="1" ht="17.100000000000001" customHeight="1">
      <c r="A72" s="7">
        <v>16</v>
      </c>
      <c r="B72" s="8">
        <v>3808</v>
      </c>
      <c r="C72" s="9" t="s">
        <v>1286</v>
      </c>
      <c r="D72" s="145"/>
      <c r="E72" s="143"/>
      <c r="F72" s="143"/>
      <c r="G72" s="143"/>
      <c r="H72" s="143"/>
      <c r="I72" s="144"/>
      <c r="J72" s="145"/>
      <c r="K72" s="143"/>
      <c r="L72" s="143"/>
      <c r="M72" s="143"/>
      <c r="N72" s="143"/>
      <c r="O72" s="144"/>
      <c r="P72" s="234"/>
      <c r="Q72" s="235"/>
      <c r="R72" s="235"/>
      <c r="S72" s="235"/>
      <c r="T72" s="235"/>
      <c r="U72" s="303"/>
      <c r="V72" s="20"/>
      <c r="W72" s="20"/>
      <c r="X72" s="20"/>
      <c r="Y72" s="20"/>
      <c r="Z72" s="31"/>
      <c r="AA72" s="31"/>
      <c r="AB72" s="122"/>
      <c r="AC72" s="122"/>
      <c r="AD72" s="129"/>
      <c r="AE72" s="43" t="s">
        <v>2075</v>
      </c>
      <c r="AF72" s="20"/>
      <c r="AG72" s="20"/>
      <c r="AH72" s="20"/>
      <c r="AI72" s="20"/>
      <c r="AJ72" s="20"/>
      <c r="AK72" s="20"/>
      <c r="AL72" s="20"/>
      <c r="AM72" s="20"/>
      <c r="AN72" s="20"/>
      <c r="AO72" s="22" t="s">
        <v>2076</v>
      </c>
      <c r="AP72" s="230">
        <v>1</v>
      </c>
      <c r="AQ72" s="231"/>
      <c r="AR72" s="87"/>
      <c r="AS72" s="88"/>
      <c r="AT72" s="88"/>
      <c r="AU72" s="89"/>
      <c r="AV72" s="76"/>
      <c r="AW72" s="77"/>
      <c r="AX72" s="77"/>
      <c r="AY72" s="78"/>
      <c r="AZ72" s="195">
        <f>ROUND(F65*AP72,0)+(ROUND(ROUND(K65*AP72,0)*(1+AT9),0)+(ROUND(ROUND(Q73*AP72,0)*(1+AX9),0)))</f>
        <v>982</v>
      </c>
      <c r="BA72" s="29"/>
      <c r="BB72" s="215"/>
    </row>
    <row r="73" spans="1:54" s="155" customFormat="1" ht="17.100000000000001" customHeight="1">
      <c r="A73" s="7">
        <v>16</v>
      </c>
      <c r="B73" s="8">
        <v>3809</v>
      </c>
      <c r="C73" s="9" t="s">
        <v>2085</v>
      </c>
      <c r="D73" s="140"/>
      <c r="E73" s="142"/>
      <c r="F73" s="65"/>
      <c r="G73" s="65"/>
      <c r="H73" s="14"/>
      <c r="I73" s="142"/>
      <c r="J73" s="55"/>
      <c r="K73" s="65"/>
      <c r="L73" s="65"/>
      <c r="M73" s="14"/>
      <c r="N73" s="142"/>
      <c r="O73" s="133"/>
      <c r="P73" s="36"/>
      <c r="Q73" s="261">
        <v>244</v>
      </c>
      <c r="R73" s="261"/>
      <c r="S73" s="14" t="s">
        <v>121</v>
      </c>
      <c r="T73" s="142"/>
      <c r="U73" s="133"/>
      <c r="V73" s="117" t="s">
        <v>265</v>
      </c>
      <c r="W73" s="92"/>
      <c r="X73" s="92"/>
      <c r="Y73" s="92"/>
      <c r="Z73" s="92"/>
      <c r="AA73" s="92"/>
      <c r="AB73" s="24" t="s">
        <v>2076</v>
      </c>
      <c r="AC73" s="239">
        <v>0.7</v>
      </c>
      <c r="AD73" s="240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26"/>
      <c r="AP73" s="39"/>
      <c r="AQ73" s="40"/>
      <c r="AR73" s="163"/>
      <c r="AS73" s="24"/>
      <c r="AT73" s="85"/>
      <c r="AU73" s="86"/>
      <c r="AV73" s="42"/>
      <c r="AW73" s="24"/>
      <c r="AX73" s="85"/>
      <c r="AY73" s="86"/>
      <c r="AZ73" s="195">
        <f>ROUND(F65*AC74,0)+(ROUND(ROUND(K65*AC74,0)*(1+AT9),0)+(ROUND(ROUND(Q73*AC74,0)*(1+AX9),0)))</f>
        <v>688</v>
      </c>
      <c r="BA73" s="29"/>
      <c r="BB73" s="215">
        <f t="shared" si="5"/>
        <v>815</v>
      </c>
    </row>
    <row r="74" spans="1:54" s="155" customFormat="1" ht="17.100000000000001" hidden="1" customHeight="1">
      <c r="A74" s="7">
        <v>16</v>
      </c>
      <c r="B74" s="8">
        <v>3810</v>
      </c>
      <c r="C74" s="9" t="s">
        <v>571</v>
      </c>
      <c r="D74" s="61"/>
      <c r="E74" s="59"/>
      <c r="F74" s="59"/>
      <c r="G74" s="59"/>
      <c r="H74" s="59"/>
      <c r="I74" s="60"/>
      <c r="J74" s="57"/>
      <c r="K74" s="58"/>
      <c r="L74" s="58"/>
      <c r="M74" s="137"/>
      <c r="N74" s="137"/>
      <c r="O74" s="141"/>
      <c r="P74" s="146"/>
      <c r="Q74" s="137"/>
      <c r="R74" s="137"/>
      <c r="S74" s="20"/>
      <c r="T74" s="59"/>
      <c r="U74" s="141"/>
      <c r="V74" s="97"/>
      <c r="W74" s="97"/>
      <c r="X74" s="97"/>
      <c r="Y74" s="97"/>
      <c r="Z74" s="97"/>
      <c r="AA74" s="97"/>
      <c r="AB74" s="22" t="s">
        <v>2076</v>
      </c>
      <c r="AC74" s="266">
        <v>0.7</v>
      </c>
      <c r="AD74" s="267"/>
      <c r="AE74" s="43" t="s">
        <v>2075</v>
      </c>
      <c r="AF74" s="20"/>
      <c r="AG74" s="20"/>
      <c r="AH74" s="20"/>
      <c r="AI74" s="20"/>
      <c r="AJ74" s="20"/>
      <c r="AK74" s="20"/>
      <c r="AL74" s="20"/>
      <c r="AM74" s="20"/>
      <c r="AN74" s="20"/>
      <c r="AO74" s="22" t="s">
        <v>2076</v>
      </c>
      <c r="AP74" s="230">
        <v>1</v>
      </c>
      <c r="AQ74" s="231"/>
      <c r="AR74" s="163"/>
      <c r="AS74" s="121"/>
      <c r="AT74" s="121"/>
      <c r="AU74" s="47"/>
      <c r="AV74" s="54"/>
      <c r="AW74" s="27"/>
      <c r="AX74" s="27"/>
      <c r="AY74" s="47"/>
      <c r="AZ74" s="196">
        <f>ROUND(ROUND(F65*AC74,0)*AP74,0)+(ROUND(ROUND(ROUND(K65*AC74,0)*AP74,0)*(1+AT9),0)+(ROUND(ROUND(ROUND(Q73*AC74,0)*AP74,0)*(1+AX9),0)))</f>
        <v>688</v>
      </c>
      <c r="BA74" s="29"/>
      <c r="BB74" s="215">
        <f t="shared" si="5"/>
        <v>571</v>
      </c>
    </row>
    <row r="75" spans="1:54" s="155" customFormat="1" ht="17.100000000000001" customHeight="1">
      <c r="A75" s="7">
        <v>16</v>
      </c>
      <c r="B75" s="8">
        <v>3811</v>
      </c>
      <c r="C75" s="9" t="s">
        <v>2086</v>
      </c>
      <c r="D75" s="259" t="s">
        <v>822</v>
      </c>
      <c r="E75" s="256"/>
      <c r="F75" s="256"/>
      <c r="G75" s="256"/>
      <c r="H75" s="256"/>
      <c r="I75" s="277"/>
      <c r="J75" s="242" t="s">
        <v>819</v>
      </c>
      <c r="K75" s="256"/>
      <c r="L75" s="256"/>
      <c r="M75" s="256"/>
      <c r="N75" s="256"/>
      <c r="O75" s="277"/>
      <c r="P75" s="232" t="s">
        <v>808</v>
      </c>
      <c r="Q75" s="233"/>
      <c r="R75" s="233"/>
      <c r="S75" s="233"/>
      <c r="T75" s="233"/>
      <c r="U75" s="302"/>
      <c r="V75" s="16"/>
      <c r="W75" s="16"/>
      <c r="X75" s="16"/>
      <c r="Y75" s="16"/>
      <c r="Z75" s="28"/>
      <c r="AA75" s="28"/>
      <c r="AB75" s="16"/>
      <c r="AC75" s="44"/>
      <c r="AD75" s="45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26"/>
      <c r="AP75" s="39"/>
      <c r="AQ75" s="40"/>
      <c r="AR75" s="87"/>
      <c r="AS75" s="88"/>
      <c r="AT75" s="88"/>
      <c r="AU75" s="89"/>
      <c r="AV75" s="76"/>
      <c r="AW75" s="77"/>
      <c r="AX75" s="77"/>
      <c r="AY75" s="78"/>
      <c r="AZ75" s="195">
        <f>ROUND(F77,0)+(ROUND(K77*(1+AT9),0)+(ROUND(Q77*(1+AX9),0)))</f>
        <v>795</v>
      </c>
      <c r="BA75" s="29"/>
    </row>
    <row r="76" spans="1:54" s="155" customFormat="1" ht="17.100000000000001" customHeight="1">
      <c r="A76" s="7">
        <v>16</v>
      </c>
      <c r="B76" s="8">
        <v>3812</v>
      </c>
      <c r="C76" s="9" t="s">
        <v>1287</v>
      </c>
      <c r="D76" s="257"/>
      <c r="E76" s="258"/>
      <c r="F76" s="258"/>
      <c r="G76" s="258"/>
      <c r="H76" s="258"/>
      <c r="I76" s="278"/>
      <c r="J76" s="257"/>
      <c r="K76" s="258"/>
      <c r="L76" s="258"/>
      <c r="M76" s="258"/>
      <c r="N76" s="258"/>
      <c r="O76" s="278"/>
      <c r="P76" s="234"/>
      <c r="Q76" s="235"/>
      <c r="R76" s="235"/>
      <c r="S76" s="235"/>
      <c r="T76" s="235"/>
      <c r="U76" s="303"/>
      <c r="V76" s="20"/>
      <c r="W76" s="20"/>
      <c r="X76" s="20"/>
      <c r="Y76" s="20"/>
      <c r="Z76" s="31"/>
      <c r="AA76" s="31"/>
      <c r="AB76" s="122"/>
      <c r="AC76" s="122"/>
      <c r="AD76" s="129"/>
      <c r="AE76" s="43" t="s">
        <v>2075</v>
      </c>
      <c r="AF76" s="20"/>
      <c r="AG76" s="20"/>
      <c r="AH76" s="20"/>
      <c r="AI76" s="20"/>
      <c r="AJ76" s="20"/>
      <c r="AK76" s="20"/>
      <c r="AL76" s="20"/>
      <c r="AM76" s="20"/>
      <c r="AN76" s="20"/>
      <c r="AO76" s="22" t="s">
        <v>2076</v>
      </c>
      <c r="AP76" s="230">
        <v>1</v>
      </c>
      <c r="AQ76" s="231"/>
      <c r="AR76" s="87"/>
      <c r="AS76" s="88"/>
      <c r="AT76" s="88"/>
      <c r="AU76" s="89"/>
      <c r="AV76" s="76"/>
      <c r="AW76" s="77"/>
      <c r="AX76" s="77"/>
      <c r="AY76" s="78"/>
      <c r="AZ76" s="195">
        <f>ROUND(F77*AP76,0)+(ROUND(ROUND(K77*AP76,0)*(1+AT9),0)+(ROUND(ROUND(Q77*AP76,0)*(1+AX9),0)))</f>
        <v>795</v>
      </c>
      <c r="BA76" s="29"/>
    </row>
    <row r="77" spans="1:54" s="155" customFormat="1" ht="17.100000000000001" customHeight="1">
      <c r="A77" s="7">
        <v>16</v>
      </c>
      <c r="B77" s="8">
        <v>3813</v>
      </c>
      <c r="C77" s="9" t="s">
        <v>2087</v>
      </c>
      <c r="D77" s="140"/>
      <c r="E77" s="135"/>
      <c r="F77" s="261">
        <v>571</v>
      </c>
      <c r="G77" s="261"/>
      <c r="H77" s="14" t="s">
        <v>121</v>
      </c>
      <c r="I77" s="135"/>
      <c r="J77" s="55"/>
      <c r="K77" s="260">
        <v>81</v>
      </c>
      <c r="L77" s="260"/>
      <c r="M77" s="14" t="s">
        <v>121</v>
      </c>
      <c r="N77" s="135"/>
      <c r="O77" s="133"/>
      <c r="P77" s="36"/>
      <c r="Q77" s="261">
        <v>82</v>
      </c>
      <c r="R77" s="261"/>
      <c r="S77" s="14" t="s">
        <v>121</v>
      </c>
      <c r="T77" s="142"/>
      <c r="U77" s="133"/>
      <c r="V77" s="117" t="s">
        <v>265</v>
      </c>
      <c r="W77" s="92"/>
      <c r="X77" s="92"/>
      <c r="Y77" s="92"/>
      <c r="Z77" s="92"/>
      <c r="AA77" s="92"/>
      <c r="AB77" s="24" t="s">
        <v>2076</v>
      </c>
      <c r="AC77" s="239">
        <v>0.7</v>
      </c>
      <c r="AD77" s="240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26"/>
      <c r="AP77" s="39"/>
      <c r="AQ77" s="40"/>
      <c r="AR77" s="163"/>
      <c r="AS77" s="24"/>
      <c r="AT77" s="85"/>
      <c r="AU77" s="86"/>
      <c r="AV77" s="42"/>
      <c r="AW77" s="24"/>
      <c r="AX77" s="85"/>
      <c r="AY77" s="86"/>
      <c r="AZ77" s="195">
        <f>ROUND(F77*AC78,0)+(ROUND(ROUND(K77*AC78,0)*(1+AT9),0)+(ROUND(ROUND(Q77*AC78,0)*(1+AX9),0)))</f>
        <v>557</v>
      </c>
      <c r="BA77" s="29"/>
      <c r="BB77" s="215">
        <f>$F$77+$K$77+Q77</f>
        <v>734</v>
      </c>
    </row>
    <row r="78" spans="1:54" s="155" customFormat="1" ht="17.100000000000001" hidden="1" customHeight="1">
      <c r="A78" s="7">
        <v>16</v>
      </c>
      <c r="B78" s="8">
        <v>3814</v>
      </c>
      <c r="C78" s="9" t="s">
        <v>572</v>
      </c>
      <c r="D78" s="54"/>
      <c r="E78" s="27"/>
      <c r="F78" s="27"/>
      <c r="G78" s="27"/>
      <c r="H78" s="27"/>
      <c r="I78" s="48"/>
      <c r="J78" s="55"/>
      <c r="K78" s="56"/>
      <c r="L78" s="56"/>
      <c r="M78" s="142"/>
      <c r="N78" s="142"/>
      <c r="O78" s="133"/>
      <c r="P78" s="140"/>
      <c r="Q78" s="142"/>
      <c r="R78" s="142"/>
      <c r="S78" s="14"/>
      <c r="T78" s="27"/>
      <c r="U78" s="133"/>
      <c r="V78" s="97"/>
      <c r="W78" s="97"/>
      <c r="X78" s="97"/>
      <c r="Y78" s="97"/>
      <c r="Z78" s="97"/>
      <c r="AA78" s="97"/>
      <c r="AB78" s="22" t="s">
        <v>2076</v>
      </c>
      <c r="AC78" s="266">
        <v>0.7</v>
      </c>
      <c r="AD78" s="267"/>
      <c r="AE78" s="43" t="s">
        <v>2075</v>
      </c>
      <c r="AF78" s="20"/>
      <c r="AG78" s="20"/>
      <c r="AH78" s="20"/>
      <c r="AI78" s="20"/>
      <c r="AJ78" s="20"/>
      <c r="AK78" s="20"/>
      <c r="AL78" s="20"/>
      <c r="AM78" s="20"/>
      <c r="AN78" s="20"/>
      <c r="AO78" s="22" t="s">
        <v>2076</v>
      </c>
      <c r="AP78" s="230">
        <v>1</v>
      </c>
      <c r="AQ78" s="231"/>
      <c r="AR78" s="163"/>
      <c r="AS78" s="121"/>
      <c r="AT78" s="121"/>
      <c r="AU78" s="47"/>
      <c r="AV78" s="54"/>
      <c r="AW78" s="27"/>
      <c r="AX78" s="27"/>
      <c r="AY78" s="47"/>
      <c r="AZ78" s="196">
        <f>ROUND(ROUND(F77*AC78,0)*AP78,0)+(ROUND(ROUND(ROUND(K77*AC78,0)*AP78,0)*(1+AT9),0)+(ROUND(ROUND(ROUND(Q77*AC78,0)*AP78,0)*(1+AX9),0)))</f>
        <v>557</v>
      </c>
      <c r="BA78" s="29"/>
      <c r="BB78" s="215">
        <f t="shared" ref="BB78:BB82" si="6">$F$77+$K$77+Q78</f>
        <v>652</v>
      </c>
    </row>
    <row r="79" spans="1:54" s="155" customFormat="1" ht="17.100000000000001" customHeight="1">
      <c r="A79" s="7">
        <v>16</v>
      </c>
      <c r="B79" s="8">
        <v>3815</v>
      </c>
      <c r="C79" s="9" t="s">
        <v>2088</v>
      </c>
      <c r="D79" s="98"/>
      <c r="E79" s="143"/>
      <c r="F79" s="143"/>
      <c r="G79" s="143"/>
      <c r="H79" s="143"/>
      <c r="I79" s="144"/>
      <c r="J79" s="90"/>
      <c r="K79" s="143"/>
      <c r="L79" s="143"/>
      <c r="M79" s="143"/>
      <c r="N79" s="143"/>
      <c r="O79" s="144"/>
      <c r="P79" s="232" t="s">
        <v>810</v>
      </c>
      <c r="Q79" s="233"/>
      <c r="R79" s="233"/>
      <c r="S79" s="233"/>
      <c r="T79" s="233"/>
      <c r="U79" s="302"/>
      <c r="V79" s="16"/>
      <c r="W79" s="16"/>
      <c r="X79" s="16"/>
      <c r="Y79" s="16"/>
      <c r="Z79" s="28"/>
      <c r="AA79" s="28"/>
      <c r="AB79" s="16"/>
      <c r="AC79" s="44"/>
      <c r="AD79" s="45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26"/>
      <c r="AP79" s="39"/>
      <c r="AQ79" s="40"/>
      <c r="AR79" s="87"/>
      <c r="AS79" s="88"/>
      <c r="AT79" s="88"/>
      <c r="AU79" s="89"/>
      <c r="AV79" s="76"/>
      <c r="AW79" s="77"/>
      <c r="AX79" s="77"/>
      <c r="AY79" s="78"/>
      <c r="AZ79" s="195">
        <f>ROUND(F77,0)+(ROUND(K77*(1+AT9),0)+(ROUND(Q81*(1+AX9),0)))</f>
        <v>917</v>
      </c>
      <c r="BA79" s="29"/>
      <c r="BB79" s="215"/>
    </row>
    <row r="80" spans="1:54" s="155" customFormat="1" ht="17.100000000000001" customHeight="1">
      <c r="A80" s="7">
        <v>16</v>
      </c>
      <c r="B80" s="8">
        <v>3816</v>
      </c>
      <c r="C80" s="9" t="s">
        <v>1288</v>
      </c>
      <c r="D80" s="145"/>
      <c r="E80" s="143"/>
      <c r="F80" s="143"/>
      <c r="G80" s="143"/>
      <c r="H80" s="143"/>
      <c r="I80" s="144"/>
      <c r="J80" s="145"/>
      <c r="K80" s="143"/>
      <c r="L80" s="143"/>
      <c r="M80" s="143"/>
      <c r="N80" s="143"/>
      <c r="O80" s="144"/>
      <c r="P80" s="234"/>
      <c r="Q80" s="235"/>
      <c r="R80" s="235"/>
      <c r="S80" s="235"/>
      <c r="T80" s="235"/>
      <c r="U80" s="303"/>
      <c r="V80" s="20"/>
      <c r="W80" s="20"/>
      <c r="X80" s="20"/>
      <c r="Y80" s="20"/>
      <c r="Z80" s="31"/>
      <c r="AA80" s="31"/>
      <c r="AB80" s="122"/>
      <c r="AC80" s="122"/>
      <c r="AD80" s="129"/>
      <c r="AE80" s="43" t="s">
        <v>2075</v>
      </c>
      <c r="AF80" s="20"/>
      <c r="AG80" s="20"/>
      <c r="AH80" s="20"/>
      <c r="AI80" s="20"/>
      <c r="AJ80" s="20"/>
      <c r="AK80" s="20"/>
      <c r="AL80" s="20"/>
      <c r="AM80" s="20"/>
      <c r="AN80" s="20"/>
      <c r="AO80" s="22" t="s">
        <v>2076</v>
      </c>
      <c r="AP80" s="230">
        <v>1</v>
      </c>
      <c r="AQ80" s="231"/>
      <c r="AR80" s="87"/>
      <c r="AS80" s="88"/>
      <c r="AT80" s="88"/>
      <c r="AU80" s="89"/>
      <c r="AV80" s="76"/>
      <c r="AW80" s="77"/>
      <c r="AX80" s="77"/>
      <c r="AY80" s="78"/>
      <c r="AZ80" s="195">
        <f>ROUND(F77*AP80,0)+(ROUND(ROUND(K77*AP80,0)*(1+AT9),0)+(ROUND(ROUND(Q81*AP80,0)*(1+AX9),0)))</f>
        <v>917</v>
      </c>
      <c r="BA80" s="29"/>
      <c r="BB80" s="215"/>
    </row>
    <row r="81" spans="1:54" s="155" customFormat="1" ht="17.100000000000001" customHeight="1">
      <c r="A81" s="7">
        <v>16</v>
      </c>
      <c r="B81" s="8">
        <v>3817</v>
      </c>
      <c r="C81" s="9" t="s">
        <v>2089</v>
      </c>
      <c r="D81" s="140"/>
      <c r="E81" s="142"/>
      <c r="F81" s="65"/>
      <c r="G81" s="65"/>
      <c r="H81" s="14"/>
      <c r="I81" s="142"/>
      <c r="J81" s="55"/>
      <c r="K81" s="65"/>
      <c r="L81" s="65"/>
      <c r="M81" s="14"/>
      <c r="N81" s="142"/>
      <c r="O81" s="133"/>
      <c r="P81" s="36"/>
      <c r="Q81" s="261">
        <v>163</v>
      </c>
      <c r="R81" s="261"/>
      <c r="S81" s="14" t="s">
        <v>121</v>
      </c>
      <c r="T81" s="142"/>
      <c r="U81" s="133"/>
      <c r="V81" s="117" t="s">
        <v>265</v>
      </c>
      <c r="W81" s="92"/>
      <c r="X81" s="92"/>
      <c r="Y81" s="92"/>
      <c r="Z81" s="92"/>
      <c r="AA81" s="92"/>
      <c r="AB81" s="24" t="s">
        <v>2076</v>
      </c>
      <c r="AC81" s="239">
        <v>0.7</v>
      </c>
      <c r="AD81" s="240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26"/>
      <c r="AP81" s="39"/>
      <c r="AQ81" s="40"/>
      <c r="AR81" s="163"/>
      <c r="AS81" s="24"/>
      <c r="AT81" s="85"/>
      <c r="AU81" s="86"/>
      <c r="AV81" s="42"/>
      <c r="AW81" s="24"/>
      <c r="AX81" s="85"/>
      <c r="AY81" s="86"/>
      <c r="AZ81" s="195">
        <f>ROUND(F77*AC82,0)+(ROUND(ROUND(K77*AC82,0)*(1+AT9),0)+(ROUND(ROUND(Q81*AC82,0)*(1+AX9),0)))</f>
        <v>642</v>
      </c>
      <c r="BA81" s="29"/>
      <c r="BB81" s="215">
        <f t="shared" si="6"/>
        <v>815</v>
      </c>
    </row>
    <row r="82" spans="1:54" s="155" customFormat="1" ht="17.100000000000001" hidden="1" customHeight="1">
      <c r="A82" s="7">
        <v>16</v>
      </c>
      <c r="B82" s="8">
        <v>3818</v>
      </c>
      <c r="C82" s="9" t="s">
        <v>573</v>
      </c>
      <c r="D82" s="54"/>
      <c r="E82" s="27"/>
      <c r="F82" s="27"/>
      <c r="G82" s="27"/>
      <c r="H82" s="27"/>
      <c r="I82" s="48"/>
      <c r="J82" s="57"/>
      <c r="K82" s="58"/>
      <c r="L82" s="58"/>
      <c r="M82" s="137"/>
      <c r="N82" s="137"/>
      <c r="O82" s="141"/>
      <c r="P82" s="146"/>
      <c r="Q82" s="137"/>
      <c r="R82" s="137"/>
      <c r="S82" s="20"/>
      <c r="T82" s="59"/>
      <c r="U82" s="141"/>
      <c r="V82" s="97"/>
      <c r="W82" s="97"/>
      <c r="X82" s="97"/>
      <c r="Y82" s="97"/>
      <c r="Z82" s="97"/>
      <c r="AA82" s="97"/>
      <c r="AB82" s="22" t="s">
        <v>2076</v>
      </c>
      <c r="AC82" s="266">
        <v>0.7</v>
      </c>
      <c r="AD82" s="267"/>
      <c r="AE82" s="43" t="s">
        <v>2075</v>
      </c>
      <c r="AF82" s="20"/>
      <c r="AG82" s="20"/>
      <c r="AH82" s="20"/>
      <c r="AI82" s="20"/>
      <c r="AJ82" s="20"/>
      <c r="AK82" s="20"/>
      <c r="AL82" s="20"/>
      <c r="AM82" s="20"/>
      <c r="AN82" s="20"/>
      <c r="AO82" s="22" t="s">
        <v>2076</v>
      </c>
      <c r="AP82" s="230">
        <v>1</v>
      </c>
      <c r="AQ82" s="231"/>
      <c r="AR82" s="163"/>
      <c r="AS82" s="121"/>
      <c r="AT82" s="121"/>
      <c r="AU82" s="47"/>
      <c r="AV82" s="54"/>
      <c r="AW82" s="27"/>
      <c r="AX82" s="27"/>
      <c r="AY82" s="47"/>
      <c r="AZ82" s="196">
        <f>ROUND(ROUND(F77*AC82,0)*AP82,0)+(ROUND(ROUND(ROUND(K77*AC82,0)*AP82,0)*(1+AT9),0)+(ROUND(ROUND(ROUND(Q81*AC82,0)*AP82,0)*(1+AX9),0)))</f>
        <v>642</v>
      </c>
      <c r="BA82" s="29"/>
      <c r="BB82" s="215">
        <f t="shared" si="6"/>
        <v>652</v>
      </c>
    </row>
    <row r="83" spans="1:54" s="155" customFormat="1" ht="17.100000000000001" customHeight="1">
      <c r="A83" s="7">
        <v>16</v>
      </c>
      <c r="B83" s="8">
        <v>3819</v>
      </c>
      <c r="C83" s="9" t="s">
        <v>2090</v>
      </c>
      <c r="D83" s="259" t="s">
        <v>823</v>
      </c>
      <c r="E83" s="256"/>
      <c r="F83" s="256"/>
      <c r="G83" s="256"/>
      <c r="H83" s="256"/>
      <c r="I83" s="277"/>
      <c r="J83" s="242" t="s">
        <v>819</v>
      </c>
      <c r="K83" s="256"/>
      <c r="L83" s="256"/>
      <c r="M83" s="256"/>
      <c r="N83" s="256"/>
      <c r="O83" s="277"/>
      <c r="P83" s="232" t="s">
        <v>808</v>
      </c>
      <c r="Q83" s="233"/>
      <c r="R83" s="233"/>
      <c r="S83" s="233"/>
      <c r="T83" s="233"/>
      <c r="U83" s="302"/>
      <c r="V83" s="16"/>
      <c r="W83" s="16"/>
      <c r="X83" s="16"/>
      <c r="Y83" s="16"/>
      <c r="Z83" s="28"/>
      <c r="AA83" s="28"/>
      <c r="AB83" s="16"/>
      <c r="AC83" s="44"/>
      <c r="AD83" s="45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26"/>
      <c r="AP83" s="39"/>
      <c r="AQ83" s="40"/>
      <c r="AR83" s="87"/>
      <c r="AS83" s="88"/>
      <c r="AT83" s="88"/>
      <c r="AU83" s="89"/>
      <c r="AV83" s="76"/>
      <c r="AW83" s="77"/>
      <c r="AX83" s="77"/>
      <c r="AY83" s="78"/>
      <c r="AZ83" s="195">
        <f>ROUND(F85,0)+(ROUND(K85*(1+AT9),0)+(ROUND(Q85*(1+AX9),0)))</f>
        <v>877</v>
      </c>
      <c r="BA83" s="29"/>
    </row>
    <row r="84" spans="1:54" s="155" customFormat="1" ht="17.100000000000001" customHeight="1">
      <c r="A84" s="7">
        <v>16</v>
      </c>
      <c r="B84" s="8">
        <v>3820</v>
      </c>
      <c r="C84" s="9" t="s">
        <v>1289</v>
      </c>
      <c r="D84" s="257"/>
      <c r="E84" s="258"/>
      <c r="F84" s="258"/>
      <c r="G84" s="258"/>
      <c r="H84" s="258"/>
      <c r="I84" s="278"/>
      <c r="J84" s="257"/>
      <c r="K84" s="258"/>
      <c r="L84" s="258"/>
      <c r="M84" s="258"/>
      <c r="N84" s="258"/>
      <c r="O84" s="278"/>
      <c r="P84" s="234"/>
      <c r="Q84" s="235"/>
      <c r="R84" s="235"/>
      <c r="S84" s="235"/>
      <c r="T84" s="235"/>
      <c r="U84" s="303"/>
      <c r="V84" s="20"/>
      <c r="W84" s="20"/>
      <c r="X84" s="20"/>
      <c r="Y84" s="20"/>
      <c r="Z84" s="31"/>
      <c r="AA84" s="31"/>
      <c r="AB84" s="122"/>
      <c r="AC84" s="122"/>
      <c r="AD84" s="129"/>
      <c r="AE84" s="43" t="s">
        <v>2075</v>
      </c>
      <c r="AF84" s="20"/>
      <c r="AG84" s="20"/>
      <c r="AH84" s="20"/>
      <c r="AI84" s="20"/>
      <c r="AJ84" s="20"/>
      <c r="AK84" s="20"/>
      <c r="AL84" s="20"/>
      <c r="AM84" s="20"/>
      <c r="AN84" s="20"/>
      <c r="AO84" s="22" t="s">
        <v>2076</v>
      </c>
      <c r="AP84" s="230">
        <v>1</v>
      </c>
      <c r="AQ84" s="231"/>
      <c r="AR84" s="87"/>
      <c r="AS84" s="88"/>
      <c r="AT84" s="88"/>
      <c r="AU84" s="89"/>
      <c r="AV84" s="76"/>
      <c r="AW84" s="77"/>
      <c r="AX84" s="77"/>
      <c r="AY84" s="78"/>
      <c r="AZ84" s="196">
        <f>ROUND(F85*AP84,0)+(ROUND(ROUND(K85*AP84,0)*(1+AT9),0)+(ROUND(ROUND(Q85*AP84,0)*(1+AX9),0)))</f>
        <v>877</v>
      </c>
      <c r="BA84" s="29"/>
    </row>
    <row r="85" spans="1:54" s="155" customFormat="1" ht="16.5" customHeight="1">
      <c r="A85" s="7">
        <v>16</v>
      </c>
      <c r="B85" s="8">
        <v>3821</v>
      </c>
      <c r="C85" s="9" t="s">
        <v>2091</v>
      </c>
      <c r="D85" s="146"/>
      <c r="E85" s="137"/>
      <c r="F85" s="279">
        <v>652</v>
      </c>
      <c r="G85" s="279"/>
      <c r="H85" s="20" t="s">
        <v>121</v>
      </c>
      <c r="I85" s="137"/>
      <c r="J85" s="57"/>
      <c r="K85" s="279">
        <v>82</v>
      </c>
      <c r="L85" s="279"/>
      <c r="M85" s="20" t="s">
        <v>121</v>
      </c>
      <c r="N85" s="137"/>
      <c r="O85" s="141"/>
      <c r="P85" s="116"/>
      <c r="Q85" s="265">
        <v>81</v>
      </c>
      <c r="R85" s="265"/>
      <c r="S85" s="20" t="s">
        <v>121</v>
      </c>
      <c r="T85" s="137"/>
      <c r="U85" s="141"/>
      <c r="V85" s="118" t="s">
        <v>265</v>
      </c>
      <c r="W85" s="113"/>
      <c r="X85" s="113"/>
      <c r="Y85" s="113"/>
      <c r="Z85" s="113"/>
      <c r="AA85" s="113"/>
      <c r="AB85" s="26" t="s">
        <v>2076</v>
      </c>
      <c r="AC85" s="236">
        <v>0.7</v>
      </c>
      <c r="AD85" s="23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26"/>
      <c r="AP85" s="39"/>
      <c r="AQ85" s="40"/>
      <c r="AR85" s="124"/>
      <c r="AS85" s="22"/>
      <c r="AT85" s="109"/>
      <c r="AU85" s="110"/>
      <c r="AV85" s="115"/>
      <c r="AW85" s="22"/>
      <c r="AX85" s="109"/>
      <c r="AY85" s="110"/>
      <c r="AZ85" s="196">
        <f>ROUND(F85*AC86,0)+(ROUND(ROUND(K85*AC86,0)*(1+AT9),0)+(ROUND(ROUND(Q85*AC86,0)*(1+AX9),0)))</f>
        <v>613</v>
      </c>
      <c r="BA85" s="41"/>
      <c r="BB85" s="215">
        <f>F85+K85+Q85</f>
        <v>815</v>
      </c>
    </row>
    <row r="86" spans="1:54" s="155" customFormat="1" ht="17.100000000000001" hidden="1" customHeight="1">
      <c r="A86" s="7">
        <v>16</v>
      </c>
      <c r="B86" s="8">
        <v>3822</v>
      </c>
      <c r="C86" s="9" t="s">
        <v>574</v>
      </c>
      <c r="D86" s="61"/>
      <c r="E86" s="59"/>
      <c r="F86" s="59"/>
      <c r="G86" s="59"/>
      <c r="H86" s="59"/>
      <c r="I86" s="60"/>
      <c r="J86" s="57"/>
      <c r="K86" s="58"/>
      <c r="L86" s="58"/>
      <c r="M86" s="137"/>
      <c r="N86" s="137"/>
      <c r="O86" s="141"/>
      <c r="P86" s="146"/>
      <c r="Q86" s="137"/>
      <c r="R86" s="137"/>
      <c r="S86" s="20"/>
      <c r="T86" s="59"/>
      <c r="U86" s="141"/>
      <c r="V86" s="97"/>
      <c r="W86" s="97"/>
      <c r="X86" s="97"/>
      <c r="Y86" s="97"/>
      <c r="Z86" s="97"/>
      <c r="AA86" s="97"/>
      <c r="AB86" s="22" t="s">
        <v>2076</v>
      </c>
      <c r="AC86" s="266">
        <v>0.7</v>
      </c>
      <c r="AD86" s="267"/>
      <c r="AE86" s="43" t="s">
        <v>2075</v>
      </c>
      <c r="AF86" s="20"/>
      <c r="AG86" s="20"/>
      <c r="AH86" s="20"/>
      <c r="AI86" s="20"/>
      <c r="AJ86" s="20"/>
      <c r="AK86" s="20"/>
      <c r="AL86" s="20"/>
      <c r="AM86" s="20"/>
      <c r="AN86" s="20"/>
      <c r="AO86" s="22" t="s">
        <v>2076</v>
      </c>
      <c r="AP86" s="230">
        <v>1</v>
      </c>
      <c r="AQ86" s="231"/>
      <c r="AR86" s="124"/>
      <c r="AS86" s="122"/>
      <c r="AT86" s="122"/>
      <c r="AU86" s="68"/>
      <c r="AV86" s="61"/>
      <c r="AW86" s="59"/>
      <c r="AX86" s="59"/>
      <c r="AY86" s="68"/>
      <c r="AZ86" s="111">
        <f>ROUND(ROUND(F85*AC86,0)*AP86,0)+(ROUND(ROUND(ROUND(K85*AC86,0)*AP86,0)*(1+AT9),0)+(ROUND(ROUND(ROUND(Q85*AC86,0)*AP86,0)*(1+AX9),0)))</f>
        <v>613</v>
      </c>
      <c r="BA86" s="41"/>
    </row>
    <row r="87" spans="1:54" s="155" customFormat="1" ht="17.100000000000001" customHeight="1">
      <c r="A87" s="25"/>
      <c r="B87" s="25"/>
      <c r="C87" s="14"/>
      <c r="D87" s="27"/>
      <c r="E87" s="27"/>
      <c r="F87" s="27"/>
      <c r="G87" s="27"/>
      <c r="H87" s="27"/>
      <c r="I87" s="27"/>
      <c r="J87" s="56"/>
      <c r="K87" s="56"/>
      <c r="L87" s="56"/>
      <c r="M87" s="121"/>
      <c r="N87" s="121"/>
      <c r="O87" s="121"/>
      <c r="P87" s="121"/>
      <c r="Q87" s="121"/>
      <c r="R87" s="121"/>
      <c r="S87" s="14"/>
      <c r="T87" s="27"/>
      <c r="U87" s="121"/>
      <c r="V87" s="100"/>
      <c r="W87" s="100"/>
      <c r="X87" s="100"/>
      <c r="Y87" s="100"/>
      <c r="Z87" s="100"/>
      <c r="AA87" s="100"/>
      <c r="AB87" s="24"/>
      <c r="AC87" s="85"/>
      <c r="AD87" s="85"/>
      <c r="AE87" s="101"/>
      <c r="AF87" s="14"/>
      <c r="AG87" s="14"/>
      <c r="AH87" s="14"/>
      <c r="AI87" s="14"/>
      <c r="AJ87" s="14"/>
      <c r="AK87" s="14"/>
      <c r="AL87" s="14"/>
      <c r="AM87" s="14"/>
      <c r="AN87" s="14"/>
      <c r="AO87" s="24"/>
      <c r="AP87" s="27"/>
      <c r="AQ87" s="27"/>
      <c r="AR87" s="121"/>
      <c r="AS87" s="121"/>
      <c r="AT87" s="121"/>
      <c r="AU87" s="24"/>
      <c r="AV87" s="27"/>
      <c r="AW87" s="27"/>
      <c r="AX87" s="27"/>
      <c r="AY87" s="24"/>
      <c r="AZ87" s="34"/>
      <c r="BA87" s="51"/>
    </row>
    <row r="88" spans="1:54" s="155" customFormat="1" ht="17.100000000000001" customHeight="1">
      <c r="A88" s="25"/>
      <c r="B88" s="25"/>
      <c r="C88" s="14"/>
      <c r="D88" s="27"/>
      <c r="E88" s="27"/>
      <c r="F88" s="27"/>
      <c r="G88" s="27"/>
      <c r="H88" s="27"/>
      <c r="I88" s="27"/>
      <c r="J88" s="56"/>
      <c r="K88" s="56"/>
      <c r="L88" s="56"/>
      <c r="M88" s="121"/>
      <c r="N88" s="121"/>
      <c r="O88" s="121"/>
      <c r="P88" s="121"/>
      <c r="Q88" s="121"/>
      <c r="R88" s="121"/>
      <c r="S88" s="14"/>
      <c r="T88" s="27"/>
      <c r="U88" s="121"/>
      <c r="V88" s="100"/>
      <c r="W88" s="100"/>
      <c r="X88" s="100"/>
      <c r="Y88" s="100"/>
      <c r="Z88" s="100"/>
      <c r="AA88" s="100"/>
      <c r="AB88" s="24"/>
      <c r="AC88" s="85"/>
      <c r="AD88" s="85"/>
      <c r="AE88" s="101"/>
      <c r="AF88" s="14"/>
      <c r="AG88" s="14"/>
      <c r="AH88" s="14"/>
      <c r="AI88" s="14"/>
      <c r="AJ88" s="14"/>
      <c r="AK88" s="14"/>
      <c r="AL88" s="14"/>
      <c r="AM88" s="14"/>
      <c r="AN88" s="14"/>
      <c r="AO88" s="24"/>
      <c r="AP88" s="27"/>
      <c r="AQ88" s="27"/>
      <c r="AR88" s="121"/>
      <c r="AS88" s="121"/>
      <c r="AT88" s="121"/>
      <c r="AU88" s="24"/>
      <c r="AV88" s="27"/>
      <c r="AW88" s="27"/>
      <c r="AX88" s="27"/>
      <c r="AY88" s="24"/>
      <c r="AZ88" s="34"/>
      <c r="BA88" s="51"/>
    </row>
    <row r="89" spans="1:54" ht="17.100000000000001" customHeight="1">
      <c r="A89" s="1"/>
      <c r="B89" s="1" t="s">
        <v>1274</v>
      </c>
    </row>
    <row r="90" spans="1:54" s="155" customFormat="1" ht="17.100000000000001" customHeight="1">
      <c r="A90" s="2" t="s">
        <v>2092</v>
      </c>
      <c r="B90" s="151"/>
      <c r="C90" s="11" t="s">
        <v>114</v>
      </c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6"/>
      <c r="R90" s="16"/>
      <c r="S90" s="16"/>
      <c r="T90" s="16"/>
      <c r="U90" s="148"/>
      <c r="V90" s="148"/>
      <c r="W90" s="148"/>
      <c r="X90" s="148"/>
      <c r="Y90" s="148"/>
      <c r="Z90" s="255" t="s">
        <v>2093</v>
      </c>
      <c r="AA90" s="255"/>
      <c r="AB90" s="255"/>
      <c r="AC90" s="255"/>
      <c r="AD90" s="12"/>
      <c r="AE90" s="153"/>
      <c r="AF90" s="148"/>
      <c r="AG90" s="153"/>
      <c r="AH90" s="153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3" t="s">
        <v>115</v>
      </c>
      <c r="BA90" s="3" t="s">
        <v>116</v>
      </c>
      <c r="BB90" s="121"/>
    </row>
    <row r="91" spans="1:54" s="155" customFormat="1" ht="17.100000000000001" customHeight="1">
      <c r="A91" s="4" t="s">
        <v>117</v>
      </c>
      <c r="B91" s="5" t="s">
        <v>118</v>
      </c>
      <c r="C91" s="21"/>
      <c r="D91" s="164"/>
      <c r="E91" s="165"/>
      <c r="F91" s="280" t="s">
        <v>2094</v>
      </c>
      <c r="G91" s="280"/>
      <c r="H91" s="165"/>
      <c r="I91" s="166"/>
      <c r="P91" s="164"/>
      <c r="Q91" s="71"/>
      <c r="R91" s="280" t="s">
        <v>2095</v>
      </c>
      <c r="S91" s="280"/>
      <c r="T91" s="71"/>
      <c r="U91" s="166"/>
      <c r="V91" s="122"/>
      <c r="W91" s="122"/>
      <c r="X91" s="122"/>
      <c r="Y91" s="122"/>
      <c r="Z91" s="20"/>
      <c r="AA91" s="122"/>
      <c r="AB91" s="122"/>
      <c r="AC91" s="122"/>
      <c r="AD91" s="122"/>
      <c r="AE91" s="156"/>
      <c r="AF91" s="122"/>
      <c r="AG91" s="156"/>
      <c r="AH91" s="156"/>
      <c r="AI91" s="122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  <c r="AZ91" s="6" t="s">
        <v>119</v>
      </c>
      <c r="BA91" s="6" t="s">
        <v>120</v>
      </c>
      <c r="BB91" s="121"/>
    </row>
    <row r="92" spans="1:54" s="155" customFormat="1" ht="17.100000000000001" customHeight="1">
      <c r="A92" s="7">
        <v>16</v>
      </c>
      <c r="B92" s="8">
        <v>3823</v>
      </c>
      <c r="C92" s="9" t="s">
        <v>2096</v>
      </c>
      <c r="D92" s="259" t="s">
        <v>871</v>
      </c>
      <c r="E92" s="294"/>
      <c r="F92" s="294"/>
      <c r="G92" s="294"/>
      <c r="H92" s="294"/>
      <c r="I92" s="295"/>
      <c r="J92" s="242" t="s">
        <v>872</v>
      </c>
      <c r="K92" s="243"/>
      <c r="L92" s="243"/>
      <c r="M92" s="243"/>
      <c r="N92" s="243"/>
      <c r="O92" s="300"/>
      <c r="P92" s="232" t="s">
        <v>819</v>
      </c>
      <c r="Q92" s="233"/>
      <c r="R92" s="233"/>
      <c r="S92" s="233"/>
      <c r="T92" s="233"/>
      <c r="U92" s="302"/>
      <c r="V92" s="16"/>
      <c r="W92" s="16"/>
      <c r="X92" s="16"/>
      <c r="Y92" s="16"/>
      <c r="Z92" s="28"/>
      <c r="AA92" s="28"/>
      <c r="AB92" s="16"/>
      <c r="AC92" s="44"/>
      <c r="AD92" s="45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26"/>
      <c r="AP92" s="39"/>
      <c r="AQ92" s="40"/>
      <c r="AR92" s="271" t="s">
        <v>1252</v>
      </c>
      <c r="AS92" s="272"/>
      <c r="AT92" s="272"/>
      <c r="AU92" s="273"/>
      <c r="AV92" s="268" t="s">
        <v>1253</v>
      </c>
      <c r="AW92" s="269"/>
      <c r="AX92" s="269"/>
      <c r="AY92" s="270"/>
      <c r="AZ92" s="195">
        <f>ROUND(F94*(1+AT94),0)+(ROUND(K94,0)+(ROUND(Q94*(1+AX94),0)))</f>
        <v>897</v>
      </c>
      <c r="BA92" s="49" t="s">
        <v>1790</v>
      </c>
    </row>
    <row r="93" spans="1:54" s="155" customFormat="1" ht="17.100000000000001" customHeight="1">
      <c r="A93" s="7">
        <v>16</v>
      </c>
      <c r="B93" s="8">
        <v>3824</v>
      </c>
      <c r="C93" s="9" t="s">
        <v>1290</v>
      </c>
      <c r="D93" s="296"/>
      <c r="E93" s="297"/>
      <c r="F93" s="297"/>
      <c r="G93" s="297"/>
      <c r="H93" s="297"/>
      <c r="I93" s="298"/>
      <c r="J93" s="244"/>
      <c r="K93" s="245"/>
      <c r="L93" s="245"/>
      <c r="M93" s="245"/>
      <c r="N93" s="245"/>
      <c r="O93" s="301"/>
      <c r="P93" s="234"/>
      <c r="Q93" s="235"/>
      <c r="R93" s="235"/>
      <c r="S93" s="235"/>
      <c r="T93" s="235"/>
      <c r="U93" s="303"/>
      <c r="V93" s="20"/>
      <c r="W93" s="20"/>
      <c r="X93" s="20"/>
      <c r="Y93" s="20"/>
      <c r="Z93" s="31"/>
      <c r="AA93" s="31"/>
      <c r="AB93" s="122"/>
      <c r="AC93" s="122"/>
      <c r="AD93" s="129"/>
      <c r="AE93" s="43" t="s">
        <v>1853</v>
      </c>
      <c r="AF93" s="20"/>
      <c r="AG93" s="20"/>
      <c r="AH93" s="20"/>
      <c r="AI93" s="20"/>
      <c r="AJ93" s="20"/>
      <c r="AK93" s="20"/>
      <c r="AL93" s="20"/>
      <c r="AM93" s="20"/>
      <c r="AN93" s="20"/>
      <c r="AO93" s="22" t="s">
        <v>1792</v>
      </c>
      <c r="AP93" s="236">
        <v>1</v>
      </c>
      <c r="AQ93" s="237"/>
      <c r="AR93" s="274"/>
      <c r="AS93" s="275"/>
      <c r="AT93" s="275"/>
      <c r="AU93" s="276"/>
      <c r="AV93" s="262"/>
      <c r="AW93" s="263"/>
      <c r="AX93" s="263"/>
      <c r="AY93" s="264"/>
      <c r="AZ93" s="196">
        <f>ROUND(ROUND(F94*AP93,0)*(1+AT94),0)+(ROUND(K94*AP93,0)+(ROUND(ROUND(Q94*AP93,0)*(1+AX94),0)))</f>
        <v>897</v>
      </c>
      <c r="BA93" s="29"/>
    </row>
    <row r="94" spans="1:54" s="155" customFormat="1" ht="17.100000000000001" customHeight="1">
      <c r="A94" s="7">
        <v>16</v>
      </c>
      <c r="B94" s="8">
        <v>3825</v>
      </c>
      <c r="C94" s="9" t="s">
        <v>2097</v>
      </c>
      <c r="D94" s="146"/>
      <c r="E94" s="137"/>
      <c r="F94" s="279">
        <v>249</v>
      </c>
      <c r="G94" s="279"/>
      <c r="H94" s="20" t="s">
        <v>121</v>
      </c>
      <c r="I94" s="137"/>
      <c r="J94" s="57"/>
      <c r="K94" s="279">
        <v>485</v>
      </c>
      <c r="L94" s="279"/>
      <c r="M94" s="20" t="s">
        <v>121</v>
      </c>
      <c r="N94" s="137"/>
      <c r="O94" s="141"/>
      <c r="P94" s="22"/>
      <c r="Q94" s="265">
        <v>81</v>
      </c>
      <c r="R94" s="265"/>
      <c r="S94" s="20" t="s">
        <v>121</v>
      </c>
      <c r="T94" s="137"/>
      <c r="U94" s="137"/>
      <c r="V94" s="118" t="s">
        <v>265</v>
      </c>
      <c r="W94" s="113"/>
      <c r="X94" s="113"/>
      <c r="Y94" s="113"/>
      <c r="Z94" s="113"/>
      <c r="AA94" s="113"/>
      <c r="AB94" s="26" t="s">
        <v>1792</v>
      </c>
      <c r="AC94" s="236">
        <v>0.7</v>
      </c>
      <c r="AD94" s="23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26"/>
      <c r="AP94" s="39"/>
      <c r="AQ94" s="40"/>
      <c r="AR94" s="124" t="s">
        <v>1854</v>
      </c>
      <c r="AS94" s="22" t="s">
        <v>1792</v>
      </c>
      <c r="AT94" s="266">
        <v>0.25</v>
      </c>
      <c r="AU94" s="267"/>
      <c r="AV94" s="115" t="s">
        <v>1855</v>
      </c>
      <c r="AW94" s="22" t="s">
        <v>1792</v>
      </c>
      <c r="AX94" s="266">
        <v>0.25</v>
      </c>
      <c r="AY94" s="267"/>
      <c r="AZ94" s="196">
        <f>ROUND(ROUND(F94*AC95,0)*(1+AT94),0)+(ROUND(K94*AC95,0)+(ROUND(ROUND(Q94*AC95,0)*(1+AX94),0)))</f>
        <v>629</v>
      </c>
      <c r="BA94" s="41"/>
      <c r="BB94" s="215">
        <f>F94+K94+Q94</f>
        <v>815</v>
      </c>
    </row>
    <row r="95" spans="1:54" s="155" customFormat="1" ht="17.100000000000001" hidden="1" customHeight="1">
      <c r="A95" s="7">
        <v>16</v>
      </c>
      <c r="B95" s="8">
        <v>3826</v>
      </c>
      <c r="C95" s="9" t="s">
        <v>575</v>
      </c>
      <c r="D95" s="61"/>
      <c r="E95" s="59"/>
      <c r="F95" s="59"/>
      <c r="G95" s="59"/>
      <c r="H95" s="59"/>
      <c r="I95" s="60"/>
      <c r="J95" s="57"/>
      <c r="K95" s="58"/>
      <c r="L95" s="58"/>
      <c r="M95" s="137"/>
      <c r="N95" s="137"/>
      <c r="O95" s="141"/>
      <c r="P95" s="137"/>
      <c r="Q95" s="137"/>
      <c r="R95" s="137"/>
      <c r="S95" s="20"/>
      <c r="T95" s="59"/>
      <c r="U95" s="141"/>
      <c r="V95" s="96"/>
      <c r="W95" s="97"/>
      <c r="X95" s="97"/>
      <c r="Y95" s="97"/>
      <c r="Z95" s="97"/>
      <c r="AA95" s="97"/>
      <c r="AB95" s="22" t="s">
        <v>1792</v>
      </c>
      <c r="AC95" s="266">
        <v>0.7</v>
      </c>
      <c r="AD95" s="267"/>
      <c r="AE95" s="43" t="s">
        <v>1853</v>
      </c>
      <c r="AF95" s="20"/>
      <c r="AG95" s="20"/>
      <c r="AH95" s="20"/>
      <c r="AI95" s="20"/>
      <c r="AJ95" s="20"/>
      <c r="AK95" s="20"/>
      <c r="AL95" s="20"/>
      <c r="AM95" s="20"/>
      <c r="AN95" s="20"/>
      <c r="AO95" s="22" t="s">
        <v>1792</v>
      </c>
      <c r="AP95" s="230">
        <v>1</v>
      </c>
      <c r="AQ95" s="231"/>
      <c r="AR95" s="124"/>
      <c r="AS95" s="122"/>
      <c r="AT95" s="122"/>
      <c r="AU95" s="68" t="s">
        <v>824</v>
      </c>
      <c r="AV95" s="61"/>
      <c r="AW95" s="59"/>
      <c r="AX95" s="59"/>
      <c r="AY95" s="68" t="s">
        <v>824</v>
      </c>
      <c r="AZ95" s="111">
        <f>ROUND(ROUND(ROUND(F94*AC95,0)*AP95,0)*(1+AT94),0)+(ROUND(ROUND(K94*AC95,0)*AP95,0)+(ROUND(ROUND(ROUND(Q94*AC95,0)*AP95,0)*(1+AX94),0)))</f>
        <v>629</v>
      </c>
      <c r="BA95" s="41"/>
    </row>
    <row r="96" spans="1:54" ht="17.100000000000001" customHeight="1">
      <c r="A96" s="1"/>
      <c r="D96" s="121"/>
      <c r="E96" s="121"/>
      <c r="F96" s="121"/>
      <c r="G96" s="121"/>
      <c r="H96" s="121"/>
      <c r="I96" s="121"/>
      <c r="U96" s="121"/>
      <c r="V96" s="121"/>
      <c r="W96" s="121"/>
      <c r="X96" s="121"/>
      <c r="Y96" s="121"/>
    </row>
    <row r="97" spans="1:53" s="155" customFormat="1" ht="17.100000000000001" customHeight="1">
      <c r="A97" s="25"/>
      <c r="B97" s="25"/>
      <c r="C97" s="14"/>
      <c r="D97" s="121"/>
      <c r="H97" s="121"/>
      <c r="I97" s="121"/>
      <c r="J97" s="14"/>
      <c r="K97" s="14"/>
      <c r="L97" s="14"/>
      <c r="M97" s="14"/>
      <c r="N97" s="14"/>
      <c r="R97" s="14"/>
      <c r="S97" s="14"/>
      <c r="T97" s="14"/>
      <c r="U97" s="121"/>
      <c r="V97" s="121"/>
      <c r="W97" s="121"/>
      <c r="X97" s="121"/>
      <c r="Y97" s="121"/>
      <c r="Z97" s="14"/>
      <c r="AA97" s="14"/>
      <c r="AB97" s="14"/>
      <c r="AC97" s="14"/>
      <c r="AD97" s="14"/>
      <c r="AE97" s="24"/>
      <c r="AF97" s="14"/>
      <c r="AG97" s="27"/>
      <c r="AH97" s="30"/>
      <c r="AI97" s="14"/>
      <c r="AJ97" s="14"/>
      <c r="AK97" s="14"/>
      <c r="AL97" s="27"/>
      <c r="AM97" s="30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4"/>
      <c r="BA97" s="121"/>
    </row>
    <row r="98" spans="1:53" s="155" customFormat="1" ht="17.100000000000001" customHeight="1">
      <c r="A98" s="25"/>
      <c r="B98" s="25"/>
      <c r="C98" s="14"/>
      <c r="D98" s="121"/>
      <c r="E98" s="27"/>
      <c r="F98" s="27"/>
      <c r="G98" s="24"/>
      <c r="H98" s="121"/>
      <c r="I98" s="121"/>
      <c r="J98" s="14"/>
      <c r="K98" s="14"/>
      <c r="L98" s="14"/>
      <c r="M98" s="14"/>
      <c r="N98" s="14"/>
      <c r="O98" s="121"/>
      <c r="P98" s="121"/>
      <c r="Q98" s="24"/>
      <c r="R98" s="14"/>
      <c r="S98" s="14"/>
      <c r="T98" s="14"/>
      <c r="U98" s="121"/>
      <c r="V98" s="121"/>
      <c r="W98" s="121"/>
      <c r="X98" s="121"/>
      <c r="Y98" s="121"/>
      <c r="Z98" s="14"/>
      <c r="AA98" s="14"/>
      <c r="AB98" s="14"/>
      <c r="AC98" s="14"/>
      <c r="AD98" s="14"/>
      <c r="AE98" s="24"/>
      <c r="AF98" s="14"/>
      <c r="AG98" s="24"/>
      <c r="AH98" s="30"/>
      <c r="AI98" s="14"/>
      <c r="AJ98" s="14"/>
      <c r="AK98" s="14"/>
      <c r="AL98" s="27"/>
      <c r="AM98" s="30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4"/>
      <c r="BA98" s="121"/>
    </row>
    <row r="99" spans="1:53" s="155" customFormat="1" ht="17.100000000000001" customHeight="1">
      <c r="A99" s="25"/>
      <c r="B99" s="25"/>
      <c r="C99" s="14"/>
      <c r="D99" s="121"/>
      <c r="E99" s="121"/>
      <c r="F99" s="121"/>
      <c r="G99" s="121"/>
      <c r="H99" s="121"/>
      <c r="I99" s="121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21"/>
      <c r="V99" s="121"/>
      <c r="W99" s="121"/>
      <c r="X99" s="121"/>
      <c r="Y99" s="121"/>
      <c r="Z99" s="14"/>
      <c r="AA99" s="14"/>
      <c r="AB99" s="14"/>
      <c r="AC99" s="14"/>
      <c r="AD99" s="14"/>
      <c r="AE99" s="24"/>
      <c r="AF99" s="14"/>
      <c r="AG99" s="24"/>
      <c r="AH99" s="30"/>
      <c r="AI99" s="14"/>
      <c r="AJ99" s="14"/>
      <c r="AK99" s="14"/>
      <c r="AL99" s="13"/>
      <c r="AM99" s="13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34"/>
      <c r="BA99" s="121"/>
    </row>
    <row r="100" spans="1:53" s="155" customFormat="1" ht="17.100000000000001" customHeight="1">
      <c r="A100" s="25"/>
      <c r="B100" s="25"/>
      <c r="C100" s="14"/>
      <c r="G100" s="121"/>
      <c r="H100" s="121"/>
      <c r="I100" s="121"/>
      <c r="J100" s="14"/>
      <c r="K100" s="14"/>
      <c r="L100" s="14"/>
      <c r="M100" s="14"/>
      <c r="N100" s="14"/>
      <c r="O100" s="14"/>
      <c r="P100" s="14"/>
      <c r="Q100" s="14"/>
      <c r="V100" s="121"/>
      <c r="W100" s="121"/>
      <c r="X100" s="121"/>
      <c r="Y100" s="121"/>
      <c r="Z100" s="14"/>
      <c r="AA100" s="14"/>
      <c r="AB100" s="14"/>
      <c r="AC100" s="14"/>
      <c r="AD100" s="35"/>
      <c r="AE100" s="158"/>
      <c r="AF100" s="121"/>
      <c r="AG100" s="158"/>
      <c r="AH100" s="30"/>
      <c r="AI100" s="14"/>
      <c r="AJ100" s="14"/>
      <c r="AK100" s="14"/>
      <c r="AL100" s="27"/>
      <c r="AM100" s="30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4"/>
      <c r="BA100" s="121"/>
    </row>
    <row r="101" spans="1:53" s="155" customFormat="1" ht="17.100000000000001" customHeight="1">
      <c r="A101" s="25"/>
      <c r="B101" s="25"/>
      <c r="C101" s="14"/>
      <c r="G101" s="121"/>
      <c r="H101" s="121"/>
      <c r="I101" s="121"/>
      <c r="J101" s="14"/>
      <c r="K101" s="14"/>
      <c r="L101" s="14"/>
      <c r="M101" s="14"/>
      <c r="N101" s="14"/>
      <c r="O101" s="14"/>
      <c r="P101" s="14"/>
      <c r="Q101" s="14"/>
      <c r="V101" s="121"/>
      <c r="W101" s="121"/>
      <c r="X101" s="121"/>
      <c r="Y101" s="121"/>
      <c r="Z101" s="14"/>
      <c r="AA101" s="14"/>
      <c r="AB101" s="14"/>
      <c r="AC101" s="14"/>
      <c r="AD101" s="24"/>
      <c r="AE101" s="27"/>
      <c r="AF101" s="14"/>
      <c r="AG101" s="24"/>
      <c r="AH101" s="30"/>
      <c r="AI101" s="14"/>
      <c r="AJ101" s="14"/>
      <c r="AK101" s="14"/>
      <c r="AL101" s="27"/>
      <c r="AM101" s="30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4"/>
      <c r="BA101" s="121"/>
    </row>
    <row r="102" spans="1:53" s="155" customFormat="1" ht="17.100000000000001" customHeight="1">
      <c r="A102" s="25"/>
      <c r="B102" s="25"/>
      <c r="C102" s="14"/>
      <c r="G102" s="121"/>
      <c r="H102" s="121"/>
      <c r="I102" s="121"/>
      <c r="J102" s="14"/>
      <c r="K102" s="14"/>
      <c r="L102" s="14"/>
      <c r="M102" s="14"/>
      <c r="N102" s="14"/>
      <c r="O102" s="14"/>
      <c r="P102" s="14"/>
      <c r="Q102" s="14"/>
      <c r="V102" s="121"/>
      <c r="W102" s="121"/>
      <c r="X102" s="121"/>
      <c r="Y102" s="121"/>
      <c r="Z102" s="14"/>
      <c r="AA102" s="14"/>
      <c r="AB102" s="14"/>
      <c r="AC102" s="14"/>
      <c r="AD102" s="14"/>
      <c r="AE102" s="24"/>
      <c r="AF102" s="14"/>
      <c r="AG102" s="24"/>
      <c r="AH102" s="30"/>
      <c r="AI102" s="14"/>
      <c r="AJ102" s="14"/>
      <c r="AK102" s="14"/>
      <c r="AL102" s="13"/>
      <c r="AM102" s="13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34"/>
      <c r="BA102" s="121"/>
    </row>
    <row r="103" spans="1:53" s="155" customFormat="1" ht="17.100000000000001" customHeight="1">
      <c r="A103" s="25"/>
      <c r="B103" s="25"/>
      <c r="C103" s="14"/>
      <c r="G103" s="121"/>
      <c r="H103" s="121"/>
      <c r="I103" s="121"/>
      <c r="J103" s="14"/>
      <c r="K103" s="14"/>
      <c r="L103" s="14"/>
      <c r="M103" s="14"/>
      <c r="N103" s="14"/>
      <c r="O103" s="14"/>
      <c r="P103" s="14"/>
      <c r="Q103" s="14"/>
      <c r="V103" s="121"/>
      <c r="W103" s="121"/>
      <c r="X103" s="121"/>
      <c r="Y103" s="121"/>
      <c r="Z103" s="14"/>
      <c r="AA103" s="14"/>
      <c r="AB103" s="14"/>
      <c r="AC103" s="14"/>
      <c r="AD103" s="14"/>
      <c r="AE103" s="24"/>
      <c r="AF103" s="14"/>
      <c r="AG103" s="27"/>
      <c r="AH103" s="30"/>
      <c r="AI103" s="14"/>
      <c r="AJ103" s="14"/>
      <c r="AK103" s="14"/>
      <c r="AL103" s="27"/>
      <c r="AM103" s="30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4"/>
      <c r="BA103" s="121"/>
    </row>
    <row r="104" spans="1:53" ht="17.100000000000001" customHeight="1">
      <c r="D104" s="161"/>
      <c r="E104" s="161"/>
      <c r="F104" s="161"/>
      <c r="G104" s="161"/>
      <c r="H104" s="161"/>
      <c r="I104" s="161"/>
      <c r="U104" s="161"/>
      <c r="V104" s="161"/>
      <c r="W104" s="161"/>
      <c r="X104" s="161"/>
      <c r="Y104" s="161"/>
    </row>
    <row r="105" spans="1:53" ht="17.100000000000001" customHeight="1">
      <c r="D105" s="33"/>
      <c r="E105" s="33"/>
      <c r="F105" s="33"/>
      <c r="G105" s="33"/>
      <c r="H105" s="33"/>
      <c r="I105" s="33"/>
      <c r="U105" s="33"/>
      <c r="V105" s="33"/>
      <c r="W105" s="33"/>
      <c r="X105" s="33"/>
      <c r="Y105" s="33"/>
    </row>
    <row r="106" spans="1:53" ht="17.100000000000001" customHeight="1">
      <c r="D106" s="33"/>
      <c r="E106" s="33"/>
      <c r="F106" s="33"/>
      <c r="G106" s="33"/>
      <c r="H106" s="33"/>
      <c r="I106" s="33"/>
      <c r="U106" s="33"/>
      <c r="V106" s="33"/>
      <c r="W106" s="33"/>
      <c r="X106" s="33"/>
      <c r="Y106" s="33"/>
    </row>
    <row r="107" spans="1:53" ht="17.100000000000001" customHeight="1">
      <c r="D107" s="14"/>
      <c r="E107" s="14"/>
      <c r="F107" s="14"/>
      <c r="G107" s="14"/>
      <c r="H107" s="14"/>
      <c r="I107" s="14"/>
      <c r="U107" s="14"/>
      <c r="V107" s="14"/>
      <c r="W107" s="14"/>
      <c r="X107" s="14"/>
      <c r="Y107" s="14"/>
    </row>
    <row r="108" spans="1:53" ht="17.100000000000001" customHeight="1">
      <c r="D108" s="33"/>
      <c r="E108" s="33"/>
      <c r="F108" s="33"/>
      <c r="G108" s="33"/>
      <c r="H108" s="33"/>
      <c r="I108" s="33"/>
      <c r="U108" s="33"/>
      <c r="V108" s="33"/>
      <c r="W108" s="33"/>
      <c r="X108" s="33"/>
      <c r="Y108" s="33"/>
    </row>
    <row r="109" spans="1:53" ht="17.100000000000001" customHeight="1">
      <c r="D109" s="33"/>
      <c r="E109" s="33"/>
      <c r="F109" s="33"/>
      <c r="G109" s="33"/>
      <c r="H109" s="33"/>
      <c r="I109" s="33"/>
      <c r="U109" s="33"/>
      <c r="V109" s="33"/>
      <c r="W109" s="33"/>
      <c r="X109" s="33"/>
      <c r="Y109" s="33"/>
    </row>
    <row r="110" spans="1:53" ht="17.100000000000001" customHeight="1">
      <c r="D110" s="14"/>
      <c r="E110" s="14"/>
      <c r="F110" s="14"/>
      <c r="G110" s="14"/>
      <c r="H110" s="14"/>
      <c r="I110" s="14"/>
      <c r="U110" s="14"/>
      <c r="V110" s="14"/>
      <c r="W110" s="14"/>
      <c r="X110" s="14"/>
      <c r="Y110" s="14"/>
    </row>
    <row r="111" spans="1:53" ht="17.100000000000001" customHeight="1">
      <c r="D111" s="33"/>
      <c r="E111" s="33"/>
      <c r="F111" s="33"/>
      <c r="G111" s="33"/>
      <c r="H111" s="33"/>
      <c r="I111" s="33"/>
      <c r="U111" s="33"/>
      <c r="V111" s="33"/>
      <c r="W111" s="33"/>
      <c r="X111" s="33"/>
      <c r="Y111" s="33"/>
    </row>
  </sheetData>
  <mergeCells count="182">
    <mergeCell ref="AC29:AD29"/>
    <mergeCell ref="AC78:AD78"/>
    <mergeCell ref="Q81:R81"/>
    <mergeCell ref="AC82:AD82"/>
    <mergeCell ref="AC81:AD81"/>
    <mergeCell ref="AC85:AD85"/>
    <mergeCell ref="Q69:R69"/>
    <mergeCell ref="AC70:AD70"/>
    <mergeCell ref="AP84:AQ84"/>
    <mergeCell ref="AP72:AQ72"/>
    <mergeCell ref="AP74:AQ74"/>
    <mergeCell ref="AP70:AQ70"/>
    <mergeCell ref="AC73:AD73"/>
    <mergeCell ref="AP76:AQ76"/>
    <mergeCell ref="AP78:AQ78"/>
    <mergeCell ref="AP66:AQ66"/>
    <mergeCell ref="AC58:AD58"/>
    <mergeCell ref="AP58:AQ58"/>
    <mergeCell ref="AP50:AQ50"/>
    <mergeCell ref="AP52:AQ52"/>
    <mergeCell ref="AC53:AD53"/>
    <mergeCell ref="AC66:AD66"/>
    <mergeCell ref="AP82:AQ82"/>
    <mergeCell ref="AP80:AQ80"/>
    <mergeCell ref="J83:O84"/>
    <mergeCell ref="P83:U84"/>
    <mergeCell ref="P71:U72"/>
    <mergeCell ref="Q73:R73"/>
    <mergeCell ref="AC74:AD74"/>
    <mergeCell ref="F85:G85"/>
    <mergeCell ref="K85:L85"/>
    <mergeCell ref="Q85:R85"/>
    <mergeCell ref="D83:I84"/>
    <mergeCell ref="D75:I76"/>
    <mergeCell ref="J75:O76"/>
    <mergeCell ref="P75:U76"/>
    <mergeCell ref="P79:U80"/>
    <mergeCell ref="AC77:AD77"/>
    <mergeCell ref="F77:G77"/>
    <mergeCell ref="K77:L77"/>
    <mergeCell ref="Q77:R77"/>
    <mergeCell ref="P67:U68"/>
    <mergeCell ref="AP68:AQ68"/>
    <mergeCell ref="P59:U60"/>
    <mergeCell ref="AP60:AQ60"/>
    <mergeCell ref="Q61:R61"/>
    <mergeCell ref="F65:G65"/>
    <mergeCell ref="K65:L65"/>
    <mergeCell ref="Q65:R65"/>
    <mergeCell ref="AC65:AD65"/>
    <mergeCell ref="D63:I64"/>
    <mergeCell ref="J63:O64"/>
    <mergeCell ref="P63:U64"/>
    <mergeCell ref="F49:G49"/>
    <mergeCell ref="K49:L49"/>
    <mergeCell ref="Q49:R49"/>
    <mergeCell ref="AC50:AD50"/>
    <mergeCell ref="P51:U52"/>
    <mergeCell ref="Q53:R53"/>
    <mergeCell ref="AC49:AD49"/>
    <mergeCell ref="Q57:R57"/>
    <mergeCell ref="AC57:AD57"/>
    <mergeCell ref="AC54:AD54"/>
    <mergeCell ref="P55:U56"/>
    <mergeCell ref="D47:I48"/>
    <mergeCell ref="J47:O48"/>
    <mergeCell ref="P47:U48"/>
    <mergeCell ref="AP48:AQ48"/>
    <mergeCell ref="F45:G45"/>
    <mergeCell ref="K45:L45"/>
    <mergeCell ref="Q45:R45"/>
    <mergeCell ref="AC46:AD46"/>
    <mergeCell ref="AC45:AD45"/>
    <mergeCell ref="AV7:AY8"/>
    <mergeCell ref="J11:O12"/>
    <mergeCell ref="K13:L13"/>
    <mergeCell ref="P11:U12"/>
    <mergeCell ref="Q13:R13"/>
    <mergeCell ref="AX9:AY9"/>
    <mergeCell ref="AT9:AU9"/>
    <mergeCell ref="AC10:AD10"/>
    <mergeCell ref="AR7:AU8"/>
    <mergeCell ref="AP8:AQ8"/>
    <mergeCell ref="Z5:AC5"/>
    <mergeCell ref="AC26:AD26"/>
    <mergeCell ref="AP26:AQ26"/>
    <mergeCell ref="AP10:AQ10"/>
    <mergeCell ref="L6:M6"/>
    <mergeCell ref="R6:S6"/>
    <mergeCell ref="P7:U8"/>
    <mergeCell ref="J23:O24"/>
    <mergeCell ref="K9:L9"/>
    <mergeCell ref="AP22:AQ22"/>
    <mergeCell ref="AC25:AD25"/>
    <mergeCell ref="AP28:AQ28"/>
    <mergeCell ref="P27:U28"/>
    <mergeCell ref="AP20:AQ20"/>
    <mergeCell ref="J7:O8"/>
    <mergeCell ref="AP14:AQ14"/>
    <mergeCell ref="J19:O20"/>
    <mergeCell ref="P19:U20"/>
    <mergeCell ref="AP18:AQ18"/>
    <mergeCell ref="D19:I20"/>
    <mergeCell ref="F9:G9"/>
    <mergeCell ref="D7:I8"/>
    <mergeCell ref="Q9:R9"/>
    <mergeCell ref="AC18:AD18"/>
    <mergeCell ref="D23:I24"/>
    <mergeCell ref="K25:L25"/>
    <mergeCell ref="P15:U16"/>
    <mergeCell ref="Q17:R17"/>
    <mergeCell ref="AC17:AD17"/>
    <mergeCell ref="AC21:AD21"/>
    <mergeCell ref="K21:L21"/>
    <mergeCell ref="Q21:R21"/>
    <mergeCell ref="F21:G21"/>
    <mergeCell ref="D43:I44"/>
    <mergeCell ref="J43:O44"/>
    <mergeCell ref="P43:U44"/>
    <mergeCell ref="AP44:AQ44"/>
    <mergeCell ref="P39:U40"/>
    <mergeCell ref="AP40:AQ40"/>
    <mergeCell ref="Q41:R41"/>
    <mergeCell ref="AC14:AD14"/>
    <mergeCell ref="AC9:AD9"/>
    <mergeCell ref="AC13:AD13"/>
    <mergeCell ref="F25:G25"/>
    <mergeCell ref="AP38:AQ38"/>
    <mergeCell ref="AP34:AQ34"/>
    <mergeCell ref="P35:U36"/>
    <mergeCell ref="AP36:AQ36"/>
    <mergeCell ref="AC34:AD34"/>
    <mergeCell ref="J35:O36"/>
    <mergeCell ref="Q29:R29"/>
    <mergeCell ref="AP24:AQ24"/>
    <mergeCell ref="Q25:R25"/>
    <mergeCell ref="AP12:AQ12"/>
    <mergeCell ref="AP16:AQ16"/>
    <mergeCell ref="P23:U24"/>
    <mergeCell ref="AC22:AD22"/>
    <mergeCell ref="P31:U32"/>
    <mergeCell ref="AP32:AQ32"/>
    <mergeCell ref="F37:G37"/>
    <mergeCell ref="K37:L37"/>
    <mergeCell ref="Q37:R37"/>
    <mergeCell ref="Q33:R33"/>
    <mergeCell ref="D35:I36"/>
    <mergeCell ref="AC38:AD38"/>
    <mergeCell ref="AC30:AD30"/>
    <mergeCell ref="AP30:AQ30"/>
    <mergeCell ref="AC33:AD33"/>
    <mergeCell ref="AC37:AD37"/>
    <mergeCell ref="AC95:AD95"/>
    <mergeCell ref="AP95:AQ95"/>
    <mergeCell ref="AR92:AU93"/>
    <mergeCell ref="AV92:AY93"/>
    <mergeCell ref="AP93:AQ93"/>
    <mergeCell ref="AX94:AY94"/>
    <mergeCell ref="AT94:AU94"/>
    <mergeCell ref="AC94:AD94"/>
    <mergeCell ref="AC42:AD42"/>
    <mergeCell ref="AP42:AQ42"/>
    <mergeCell ref="AC86:AD86"/>
    <mergeCell ref="AP86:AQ86"/>
    <mergeCell ref="AC41:AD41"/>
    <mergeCell ref="AP46:AQ46"/>
    <mergeCell ref="AC62:AD62"/>
    <mergeCell ref="AP62:AQ62"/>
    <mergeCell ref="AC61:AD61"/>
    <mergeCell ref="AP54:AQ54"/>
    <mergeCell ref="AP56:AQ56"/>
    <mergeCell ref="AP64:AQ64"/>
    <mergeCell ref="AC69:AD69"/>
    <mergeCell ref="F94:G94"/>
    <mergeCell ref="K94:L94"/>
    <mergeCell ref="Q94:R94"/>
    <mergeCell ref="Z90:AC90"/>
    <mergeCell ref="F91:G91"/>
    <mergeCell ref="R91:S91"/>
    <mergeCell ref="D92:I93"/>
    <mergeCell ref="J92:O93"/>
    <mergeCell ref="P92:U93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  <rowBreaks count="1" manualBreakCount="1">
    <brk id="96" max="4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U99"/>
  <sheetViews>
    <sheetView view="pageBreakPreview" topLeftCell="A57" zoomScale="85" zoomScaleNormal="100" zoomScaleSheetLayoutView="85" workbookViewId="0">
      <selection activeCell="L95" sqref="L95"/>
    </sheetView>
  </sheetViews>
  <sheetFormatPr defaultRowHeight="17.100000000000001" customHeight="1"/>
  <cols>
    <col min="1" max="1" width="4.625" style="149" customWidth="1"/>
    <col min="2" max="2" width="7.625" style="149" customWidth="1"/>
    <col min="3" max="3" width="35.625" style="10" customWidth="1"/>
    <col min="4" max="10" width="2.375" style="149" customWidth="1"/>
    <col min="11" max="12" width="2.375" style="10" customWidth="1"/>
    <col min="13" max="13" width="3.25" style="10" customWidth="1"/>
    <col min="14" max="16" width="2.375" style="10" customWidth="1"/>
    <col min="17" max="20" width="2.375" style="149" customWidth="1"/>
    <col min="21" max="22" width="2.375" style="150" customWidth="1"/>
    <col min="23" max="23" width="2.375" style="149" customWidth="1"/>
    <col min="24" max="25" width="2.375" style="150" customWidth="1"/>
    <col min="26" max="44" width="2.375" style="149" customWidth="1"/>
    <col min="45" max="46" width="8.625" style="149" customWidth="1"/>
    <col min="47" max="47" width="2.75" style="149" customWidth="1"/>
    <col min="48" max="16384" width="9" style="149"/>
  </cols>
  <sheetData>
    <row r="1" spans="1:47" ht="17.100000000000001" customHeight="1">
      <c r="A1" s="1"/>
    </row>
    <row r="2" spans="1:47" ht="17.100000000000001" customHeight="1">
      <c r="A2" s="1"/>
    </row>
    <row r="3" spans="1:47" ht="17.100000000000001" customHeight="1">
      <c r="A3" s="1"/>
    </row>
    <row r="4" spans="1:47" ht="17.100000000000001" customHeight="1">
      <c r="A4" s="1"/>
      <c r="B4" s="1" t="s">
        <v>1227</v>
      </c>
    </row>
    <row r="5" spans="1:47" s="155" customFormat="1" ht="17.100000000000001" customHeight="1">
      <c r="A5" s="2" t="s">
        <v>122</v>
      </c>
      <c r="B5" s="151"/>
      <c r="C5" s="11" t="s">
        <v>114</v>
      </c>
      <c r="D5" s="152"/>
      <c r="E5" s="148"/>
      <c r="F5" s="148"/>
      <c r="G5" s="148"/>
      <c r="H5" s="148"/>
      <c r="I5" s="148"/>
      <c r="J5" s="148"/>
      <c r="K5" s="16"/>
      <c r="L5" s="16"/>
      <c r="M5" s="16"/>
      <c r="N5" s="16"/>
      <c r="O5" s="16"/>
      <c r="P5" s="16"/>
      <c r="Q5" s="148"/>
      <c r="R5" s="148"/>
      <c r="S5" s="148"/>
      <c r="T5" s="12"/>
      <c r="U5" s="153"/>
      <c r="V5" s="153"/>
      <c r="W5" s="148"/>
      <c r="X5" s="154" t="s">
        <v>123</v>
      </c>
      <c r="Y5" s="153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3" t="s">
        <v>115</v>
      </c>
      <c r="AT5" s="3" t="s">
        <v>116</v>
      </c>
      <c r="AU5" s="121"/>
    </row>
    <row r="6" spans="1:47" s="155" customFormat="1" ht="17.100000000000001" customHeight="1">
      <c r="A6" s="4" t="s">
        <v>117</v>
      </c>
      <c r="B6" s="5" t="s">
        <v>118</v>
      </c>
      <c r="C6" s="21"/>
      <c r="D6" s="124"/>
      <c r="E6" s="122"/>
      <c r="F6" s="122"/>
      <c r="G6" s="122"/>
      <c r="H6" s="122"/>
      <c r="I6" s="122"/>
      <c r="J6" s="122"/>
      <c r="K6" s="20"/>
      <c r="L6" s="20"/>
      <c r="M6" s="20"/>
      <c r="N6" s="20"/>
      <c r="O6" s="20"/>
      <c r="P6" s="20"/>
      <c r="Q6" s="122"/>
      <c r="R6" s="122"/>
      <c r="S6" s="122"/>
      <c r="T6" s="122"/>
      <c r="U6" s="156"/>
      <c r="V6" s="156"/>
      <c r="W6" s="122"/>
      <c r="X6" s="156"/>
      <c r="Y6" s="156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6" t="s">
        <v>119</v>
      </c>
      <c r="AT6" s="6" t="s">
        <v>120</v>
      </c>
      <c r="AU6" s="121"/>
    </row>
    <row r="7" spans="1:47" s="155" customFormat="1" ht="17.100000000000001" customHeight="1">
      <c r="A7" s="7">
        <v>16</v>
      </c>
      <c r="B7" s="8">
        <v>3827</v>
      </c>
      <c r="C7" s="9" t="s">
        <v>1291</v>
      </c>
      <c r="D7" s="242" t="s">
        <v>263</v>
      </c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15"/>
      <c r="P7" s="16"/>
      <c r="Q7" s="16"/>
      <c r="R7" s="16"/>
      <c r="S7" s="16"/>
      <c r="T7" s="28"/>
      <c r="U7" s="28"/>
      <c r="V7" s="148"/>
      <c r="W7" s="16"/>
      <c r="X7" s="44"/>
      <c r="Y7" s="4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26"/>
      <c r="AQ7" s="39"/>
      <c r="AR7" s="40"/>
      <c r="AS7" s="195">
        <f>ROUND(L9,0)</f>
        <v>81</v>
      </c>
      <c r="AT7" s="49" t="s">
        <v>1790</v>
      </c>
    </row>
    <row r="8" spans="1:47" s="155" customFormat="1" ht="17.100000000000001" customHeight="1">
      <c r="A8" s="7">
        <v>16</v>
      </c>
      <c r="B8" s="8">
        <v>3828</v>
      </c>
      <c r="C8" s="9" t="s">
        <v>1292</v>
      </c>
      <c r="D8" s="257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133"/>
      <c r="P8" s="19"/>
      <c r="Q8" s="20"/>
      <c r="R8" s="20"/>
      <c r="S8" s="20"/>
      <c r="T8" s="31"/>
      <c r="U8" s="31"/>
      <c r="V8" s="122"/>
      <c r="W8" s="122"/>
      <c r="X8" s="122"/>
      <c r="Y8" s="129"/>
      <c r="Z8" s="43" t="s">
        <v>1853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2" t="s">
        <v>1792</v>
      </c>
      <c r="AQ8" s="230">
        <v>1</v>
      </c>
      <c r="AR8" s="231"/>
      <c r="AS8" s="195">
        <f>ROUND(L9*AQ8,0)</f>
        <v>81</v>
      </c>
      <c r="AT8" s="29"/>
    </row>
    <row r="9" spans="1:47" s="155" customFormat="1" ht="17.100000000000001" customHeight="1">
      <c r="A9" s="7">
        <v>16</v>
      </c>
      <c r="B9" s="8">
        <v>3829</v>
      </c>
      <c r="C9" s="9" t="s">
        <v>576</v>
      </c>
      <c r="D9" s="55"/>
      <c r="E9" s="56"/>
      <c r="F9" s="56"/>
      <c r="G9" s="134"/>
      <c r="H9" s="135"/>
      <c r="I9" s="135"/>
      <c r="J9" s="135"/>
      <c r="K9" s="135"/>
      <c r="L9" s="241">
        <v>81</v>
      </c>
      <c r="M9" s="241"/>
      <c r="N9" s="14" t="s">
        <v>121</v>
      </c>
      <c r="O9" s="18"/>
      <c r="P9" s="91" t="s">
        <v>265</v>
      </c>
      <c r="Q9" s="92"/>
      <c r="R9" s="92"/>
      <c r="S9" s="92"/>
      <c r="T9" s="92"/>
      <c r="U9" s="92"/>
      <c r="V9" s="33"/>
      <c r="W9" s="24" t="s">
        <v>1792</v>
      </c>
      <c r="X9" s="239">
        <v>0.7</v>
      </c>
      <c r="Y9" s="240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26"/>
      <c r="AQ9" s="39"/>
      <c r="AR9" s="40"/>
      <c r="AS9" s="195">
        <f>ROUND(L9*X10,0)</f>
        <v>57</v>
      </c>
      <c r="AT9" s="29"/>
    </row>
    <row r="10" spans="1:47" s="155" customFormat="1" ht="17.100000000000001" hidden="1" customHeight="1">
      <c r="A10" s="7">
        <v>16</v>
      </c>
      <c r="B10" s="8">
        <v>3830</v>
      </c>
      <c r="C10" s="9" t="s">
        <v>577</v>
      </c>
      <c r="D10" s="57"/>
      <c r="E10" s="58"/>
      <c r="F10" s="58"/>
      <c r="G10" s="136"/>
      <c r="H10" s="136"/>
      <c r="I10" s="136"/>
      <c r="J10" s="137"/>
      <c r="K10" s="137"/>
      <c r="L10" s="200"/>
      <c r="M10" s="200"/>
      <c r="N10" s="20"/>
      <c r="O10" s="21"/>
      <c r="P10" s="96"/>
      <c r="Q10" s="97"/>
      <c r="R10" s="97"/>
      <c r="S10" s="97"/>
      <c r="T10" s="97"/>
      <c r="U10" s="97"/>
      <c r="V10" s="50"/>
      <c r="W10" s="22" t="s">
        <v>1792</v>
      </c>
      <c r="X10" s="230">
        <v>0.7</v>
      </c>
      <c r="Y10" s="231"/>
      <c r="Z10" s="43" t="s">
        <v>1853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2" t="s">
        <v>1792</v>
      </c>
      <c r="AQ10" s="230">
        <v>1</v>
      </c>
      <c r="AR10" s="231"/>
      <c r="AS10" s="196">
        <f>ROUND(ROUND(L9*X10,0)*AQ10,0)</f>
        <v>57</v>
      </c>
      <c r="AT10" s="29"/>
    </row>
    <row r="11" spans="1:47" s="155" customFormat="1" ht="17.100000000000001" customHeight="1">
      <c r="A11" s="7">
        <v>16</v>
      </c>
      <c r="B11" s="8">
        <v>3831</v>
      </c>
      <c r="C11" s="9" t="s">
        <v>1293</v>
      </c>
      <c r="D11" s="242" t="s">
        <v>1246</v>
      </c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15"/>
      <c r="P11" s="16"/>
      <c r="Q11" s="16"/>
      <c r="R11" s="16"/>
      <c r="S11" s="16"/>
      <c r="T11" s="28"/>
      <c r="U11" s="28"/>
      <c r="V11" s="148"/>
      <c r="W11" s="16"/>
      <c r="X11" s="44"/>
      <c r="Y11" s="45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26"/>
      <c r="AQ11" s="39"/>
      <c r="AR11" s="40"/>
      <c r="AS11" s="195">
        <f>ROUND(L13,0)</f>
        <v>162</v>
      </c>
      <c r="AT11" s="29"/>
    </row>
    <row r="12" spans="1:47" s="155" customFormat="1" ht="17.100000000000001" customHeight="1">
      <c r="A12" s="7">
        <v>16</v>
      </c>
      <c r="B12" s="8">
        <v>3832</v>
      </c>
      <c r="C12" s="9" t="s">
        <v>1294</v>
      </c>
      <c r="D12" s="247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133"/>
      <c r="P12" s="19"/>
      <c r="Q12" s="20"/>
      <c r="R12" s="20"/>
      <c r="S12" s="20"/>
      <c r="T12" s="31"/>
      <c r="U12" s="31"/>
      <c r="V12" s="122"/>
      <c r="W12" s="122"/>
      <c r="X12" s="122"/>
      <c r="Y12" s="129"/>
      <c r="Z12" s="43" t="s">
        <v>1853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2" t="s">
        <v>1792</v>
      </c>
      <c r="AQ12" s="230">
        <v>1</v>
      </c>
      <c r="AR12" s="231"/>
      <c r="AS12" s="195">
        <f>ROUND(L13*AQ12,0)</f>
        <v>162</v>
      </c>
      <c r="AT12" s="29"/>
    </row>
    <row r="13" spans="1:47" s="155" customFormat="1" ht="17.100000000000001" customHeight="1">
      <c r="A13" s="7">
        <v>16</v>
      </c>
      <c r="B13" s="8">
        <v>3833</v>
      </c>
      <c r="C13" s="9" t="s">
        <v>578</v>
      </c>
      <c r="D13" s="55"/>
      <c r="E13" s="56"/>
      <c r="F13" s="56"/>
      <c r="G13" s="134"/>
      <c r="H13" s="135"/>
      <c r="I13" s="135"/>
      <c r="J13" s="135"/>
      <c r="K13" s="135"/>
      <c r="L13" s="304">
        <f>L9*2</f>
        <v>162</v>
      </c>
      <c r="M13" s="304"/>
      <c r="N13" s="14" t="s">
        <v>121</v>
      </c>
      <c r="O13" s="18"/>
      <c r="P13" s="91" t="s">
        <v>265</v>
      </c>
      <c r="Q13" s="92"/>
      <c r="R13" s="92"/>
      <c r="S13" s="92"/>
      <c r="T13" s="92"/>
      <c r="U13" s="92"/>
      <c r="V13" s="33"/>
      <c r="W13" s="24" t="s">
        <v>1792</v>
      </c>
      <c r="X13" s="239">
        <v>0.7</v>
      </c>
      <c r="Y13" s="240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26"/>
      <c r="AQ13" s="39"/>
      <c r="AR13" s="40"/>
      <c r="AS13" s="195">
        <f>ROUND(L13*X14,0)</f>
        <v>113</v>
      </c>
      <c r="AT13" s="29"/>
    </row>
    <row r="14" spans="1:47" s="155" customFormat="1" ht="17.100000000000001" hidden="1" customHeight="1">
      <c r="A14" s="7">
        <v>16</v>
      </c>
      <c r="B14" s="8">
        <v>3834</v>
      </c>
      <c r="C14" s="9" t="s">
        <v>579</v>
      </c>
      <c r="D14" s="57"/>
      <c r="E14" s="58"/>
      <c r="F14" s="58"/>
      <c r="G14" s="136"/>
      <c r="H14" s="136"/>
      <c r="I14" s="136"/>
      <c r="J14" s="137"/>
      <c r="K14" s="137"/>
      <c r="L14" s="20"/>
      <c r="M14" s="20"/>
      <c r="N14" s="20"/>
      <c r="O14" s="21"/>
      <c r="P14" s="96"/>
      <c r="Q14" s="97"/>
      <c r="R14" s="97"/>
      <c r="S14" s="97"/>
      <c r="T14" s="97"/>
      <c r="U14" s="97"/>
      <c r="V14" s="50"/>
      <c r="W14" s="22" t="s">
        <v>1792</v>
      </c>
      <c r="X14" s="230">
        <v>0.7</v>
      </c>
      <c r="Y14" s="231"/>
      <c r="Z14" s="43" t="s">
        <v>1853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2" t="s">
        <v>1792</v>
      </c>
      <c r="AQ14" s="230">
        <v>1</v>
      </c>
      <c r="AR14" s="231"/>
      <c r="AS14" s="196">
        <f>ROUND(ROUND(L13*X14,0)*AQ14,0)</f>
        <v>113</v>
      </c>
      <c r="AT14" s="29"/>
    </row>
    <row r="15" spans="1:47" s="155" customFormat="1" ht="17.100000000000001" customHeight="1">
      <c r="A15" s="7">
        <v>16</v>
      </c>
      <c r="B15" s="8">
        <v>3835</v>
      </c>
      <c r="C15" s="9" t="s">
        <v>1295</v>
      </c>
      <c r="D15" s="232" t="s">
        <v>1244</v>
      </c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15"/>
      <c r="P15" s="16"/>
      <c r="Q15" s="16"/>
      <c r="R15" s="16"/>
      <c r="S15" s="16"/>
      <c r="T15" s="28"/>
      <c r="U15" s="28"/>
      <c r="V15" s="148"/>
      <c r="W15" s="16"/>
      <c r="X15" s="44"/>
      <c r="Y15" s="45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26"/>
      <c r="AQ15" s="39"/>
      <c r="AR15" s="40"/>
      <c r="AS15" s="195">
        <f>ROUND(L17,0)</f>
        <v>243</v>
      </c>
      <c r="AT15" s="29"/>
    </row>
    <row r="16" spans="1:47" s="155" customFormat="1" ht="17.100000000000001" customHeight="1">
      <c r="A16" s="7">
        <v>16</v>
      </c>
      <c r="B16" s="8">
        <v>3836</v>
      </c>
      <c r="C16" s="9" t="s">
        <v>1296</v>
      </c>
      <c r="D16" s="234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133"/>
      <c r="P16" s="19"/>
      <c r="Q16" s="20"/>
      <c r="R16" s="20"/>
      <c r="S16" s="20"/>
      <c r="T16" s="31"/>
      <c r="U16" s="31"/>
      <c r="V16" s="122"/>
      <c r="W16" s="122"/>
      <c r="X16" s="122"/>
      <c r="Y16" s="129"/>
      <c r="Z16" s="43" t="s">
        <v>1853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2" t="s">
        <v>1792</v>
      </c>
      <c r="AQ16" s="230">
        <v>1</v>
      </c>
      <c r="AR16" s="231"/>
      <c r="AS16" s="195">
        <f>ROUND(L17*AQ16,0)</f>
        <v>243</v>
      </c>
      <c r="AT16" s="29"/>
    </row>
    <row r="17" spans="1:46" s="155" customFormat="1" ht="17.100000000000001" customHeight="1">
      <c r="A17" s="7">
        <v>16</v>
      </c>
      <c r="B17" s="8">
        <v>3837</v>
      </c>
      <c r="C17" s="9" t="s">
        <v>580</v>
      </c>
      <c r="D17" s="55"/>
      <c r="E17" s="56"/>
      <c r="F17" s="56"/>
      <c r="G17" s="134"/>
      <c r="H17" s="135"/>
      <c r="I17" s="135"/>
      <c r="J17" s="135"/>
      <c r="K17" s="135"/>
      <c r="L17" s="304">
        <f>L9*3</f>
        <v>243</v>
      </c>
      <c r="M17" s="304"/>
      <c r="N17" s="14" t="s">
        <v>121</v>
      </c>
      <c r="O17" s="18"/>
      <c r="P17" s="91" t="s">
        <v>265</v>
      </c>
      <c r="Q17" s="92"/>
      <c r="R17" s="92"/>
      <c r="S17" s="92"/>
      <c r="T17" s="92"/>
      <c r="U17" s="92"/>
      <c r="V17" s="33"/>
      <c r="W17" s="24" t="s">
        <v>1792</v>
      </c>
      <c r="X17" s="239">
        <v>0.7</v>
      </c>
      <c r="Y17" s="240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26"/>
      <c r="AQ17" s="39"/>
      <c r="AR17" s="40"/>
      <c r="AS17" s="195">
        <f>ROUND(L17*X18,0)</f>
        <v>170</v>
      </c>
      <c r="AT17" s="29"/>
    </row>
    <row r="18" spans="1:46" s="155" customFormat="1" ht="17.100000000000001" hidden="1" customHeight="1">
      <c r="A18" s="7">
        <v>16</v>
      </c>
      <c r="B18" s="8">
        <v>3838</v>
      </c>
      <c r="C18" s="9" t="s">
        <v>581</v>
      </c>
      <c r="D18" s="57"/>
      <c r="E18" s="58"/>
      <c r="F18" s="58"/>
      <c r="G18" s="136"/>
      <c r="H18" s="136"/>
      <c r="I18" s="136"/>
      <c r="J18" s="137"/>
      <c r="K18" s="137"/>
      <c r="L18" s="20"/>
      <c r="M18" s="20"/>
      <c r="N18" s="20"/>
      <c r="O18" s="21"/>
      <c r="P18" s="96"/>
      <c r="Q18" s="97"/>
      <c r="R18" s="97"/>
      <c r="S18" s="97"/>
      <c r="T18" s="97"/>
      <c r="U18" s="97"/>
      <c r="V18" s="50"/>
      <c r="W18" s="22" t="s">
        <v>1792</v>
      </c>
      <c r="X18" s="230">
        <v>0.7</v>
      </c>
      <c r="Y18" s="231"/>
      <c r="Z18" s="43" t="s">
        <v>1853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2" t="s">
        <v>1792</v>
      </c>
      <c r="AQ18" s="230">
        <v>1</v>
      </c>
      <c r="AR18" s="231"/>
      <c r="AS18" s="196">
        <f>ROUND(ROUND(L17*X18,0)*AQ18,0)</f>
        <v>170</v>
      </c>
      <c r="AT18" s="29"/>
    </row>
    <row r="19" spans="1:46" s="155" customFormat="1" ht="17.100000000000001" customHeight="1">
      <c r="A19" s="7">
        <v>16</v>
      </c>
      <c r="B19" s="8">
        <v>3839</v>
      </c>
      <c r="C19" s="9" t="s">
        <v>1297</v>
      </c>
      <c r="D19" s="232" t="s">
        <v>1245</v>
      </c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15"/>
      <c r="P19" s="16"/>
      <c r="Q19" s="16"/>
      <c r="R19" s="16"/>
      <c r="S19" s="16"/>
      <c r="T19" s="28"/>
      <c r="U19" s="28"/>
      <c r="V19" s="148"/>
      <c r="W19" s="16"/>
      <c r="X19" s="44"/>
      <c r="Y19" s="45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26"/>
      <c r="AQ19" s="39"/>
      <c r="AR19" s="40"/>
      <c r="AS19" s="195">
        <f>ROUND(L21,0)</f>
        <v>324</v>
      </c>
      <c r="AT19" s="29"/>
    </row>
    <row r="20" spans="1:46" s="155" customFormat="1" ht="17.100000000000001" customHeight="1">
      <c r="A20" s="7">
        <v>16</v>
      </c>
      <c r="B20" s="8">
        <v>3840</v>
      </c>
      <c r="C20" s="9" t="s">
        <v>1298</v>
      </c>
      <c r="D20" s="234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133"/>
      <c r="P20" s="19"/>
      <c r="Q20" s="20"/>
      <c r="R20" s="20"/>
      <c r="S20" s="20"/>
      <c r="T20" s="31"/>
      <c r="U20" s="31"/>
      <c r="V20" s="122"/>
      <c r="W20" s="122"/>
      <c r="X20" s="122"/>
      <c r="Y20" s="129"/>
      <c r="Z20" s="43" t="s">
        <v>1853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2" t="s">
        <v>1792</v>
      </c>
      <c r="AQ20" s="230">
        <v>1</v>
      </c>
      <c r="AR20" s="231"/>
      <c r="AS20" s="195">
        <f>ROUND(L21*AQ20,0)</f>
        <v>324</v>
      </c>
      <c r="AT20" s="29"/>
    </row>
    <row r="21" spans="1:46" s="155" customFormat="1" ht="17.100000000000001" customHeight="1">
      <c r="A21" s="7">
        <v>16</v>
      </c>
      <c r="B21" s="8">
        <v>3841</v>
      </c>
      <c r="C21" s="9" t="s">
        <v>582</v>
      </c>
      <c r="D21" s="55"/>
      <c r="E21" s="56"/>
      <c r="F21" s="56"/>
      <c r="G21" s="134"/>
      <c r="H21" s="135"/>
      <c r="I21" s="135"/>
      <c r="J21" s="135"/>
      <c r="K21" s="135"/>
      <c r="L21" s="304">
        <f>L9*4</f>
        <v>324</v>
      </c>
      <c r="M21" s="304"/>
      <c r="N21" s="14" t="s">
        <v>121</v>
      </c>
      <c r="O21" s="18"/>
      <c r="P21" s="91" t="s">
        <v>265</v>
      </c>
      <c r="Q21" s="92"/>
      <c r="R21" s="92"/>
      <c r="S21" s="92"/>
      <c r="T21" s="92"/>
      <c r="U21" s="92"/>
      <c r="V21" s="33"/>
      <c r="W21" s="24" t="s">
        <v>1792</v>
      </c>
      <c r="X21" s="239">
        <v>0.7</v>
      </c>
      <c r="Y21" s="240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26"/>
      <c r="AQ21" s="39"/>
      <c r="AR21" s="40"/>
      <c r="AS21" s="195">
        <f>ROUND(L21*X22,0)</f>
        <v>227</v>
      </c>
      <c r="AT21" s="29"/>
    </row>
    <row r="22" spans="1:46" s="155" customFormat="1" ht="17.100000000000001" hidden="1" customHeight="1">
      <c r="A22" s="7">
        <v>16</v>
      </c>
      <c r="B22" s="8">
        <v>3842</v>
      </c>
      <c r="C22" s="9" t="s">
        <v>583</v>
      </c>
      <c r="D22" s="57"/>
      <c r="E22" s="58"/>
      <c r="F22" s="58"/>
      <c r="G22" s="136"/>
      <c r="H22" s="136"/>
      <c r="I22" s="136"/>
      <c r="J22" s="137"/>
      <c r="K22" s="137"/>
      <c r="L22" s="20"/>
      <c r="M22" s="20"/>
      <c r="N22" s="20"/>
      <c r="O22" s="21"/>
      <c r="P22" s="96"/>
      <c r="Q22" s="97"/>
      <c r="R22" s="97"/>
      <c r="S22" s="97"/>
      <c r="T22" s="97"/>
      <c r="U22" s="97"/>
      <c r="V22" s="50"/>
      <c r="W22" s="22" t="s">
        <v>1792</v>
      </c>
      <c r="X22" s="230">
        <v>0.7</v>
      </c>
      <c r="Y22" s="231"/>
      <c r="Z22" s="43" t="s">
        <v>1853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2" t="s">
        <v>1792</v>
      </c>
      <c r="AQ22" s="230">
        <v>1</v>
      </c>
      <c r="AR22" s="231"/>
      <c r="AS22" s="196">
        <f>ROUND(ROUND(L21*X22,0)*AQ22,0)</f>
        <v>227</v>
      </c>
      <c r="AT22" s="29"/>
    </row>
    <row r="23" spans="1:46" s="155" customFormat="1" ht="17.100000000000001" customHeight="1">
      <c r="A23" s="7">
        <v>16</v>
      </c>
      <c r="B23" s="8">
        <v>3843</v>
      </c>
      <c r="C23" s="9" t="s">
        <v>1299</v>
      </c>
      <c r="D23" s="232" t="s">
        <v>1247</v>
      </c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15"/>
      <c r="P23" s="16"/>
      <c r="Q23" s="16"/>
      <c r="R23" s="16"/>
      <c r="S23" s="16"/>
      <c r="T23" s="28"/>
      <c r="U23" s="28"/>
      <c r="V23" s="148"/>
      <c r="W23" s="16"/>
      <c r="X23" s="44"/>
      <c r="Y23" s="45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26"/>
      <c r="AQ23" s="39"/>
      <c r="AR23" s="40"/>
      <c r="AS23" s="195">
        <f>ROUND(L25,0)</f>
        <v>405</v>
      </c>
      <c r="AT23" s="29"/>
    </row>
    <row r="24" spans="1:46" s="155" customFormat="1" ht="17.100000000000001" customHeight="1">
      <c r="A24" s="7">
        <v>16</v>
      </c>
      <c r="B24" s="8">
        <v>3844</v>
      </c>
      <c r="C24" s="9" t="s">
        <v>1300</v>
      </c>
      <c r="D24" s="234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133"/>
      <c r="P24" s="19"/>
      <c r="Q24" s="20"/>
      <c r="R24" s="20"/>
      <c r="S24" s="20"/>
      <c r="T24" s="31"/>
      <c r="U24" s="31"/>
      <c r="V24" s="122"/>
      <c r="W24" s="122"/>
      <c r="X24" s="122"/>
      <c r="Y24" s="129"/>
      <c r="Z24" s="43" t="s">
        <v>1853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2" t="s">
        <v>1792</v>
      </c>
      <c r="AQ24" s="230">
        <v>1</v>
      </c>
      <c r="AR24" s="231"/>
      <c r="AS24" s="195">
        <f>ROUND(L25*AQ24,0)</f>
        <v>405</v>
      </c>
      <c r="AT24" s="29"/>
    </row>
    <row r="25" spans="1:46" s="155" customFormat="1" ht="17.100000000000001" customHeight="1">
      <c r="A25" s="7">
        <v>16</v>
      </c>
      <c r="B25" s="8">
        <v>3845</v>
      </c>
      <c r="C25" s="9" t="s">
        <v>584</v>
      </c>
      <c r="D25" s="55"/>
      <c r="E25" s="56"/>
      <c r="F25" s="56"/>
      <c r="G25" s="134"/>
      <c r="H25" s="135"/>
      <c r="I25" s="135"/>
      <c r="J25" s="135"/>
      <c r="K25" s="135"/>
      <c r="L25" s="304">
        <f>L9*5</f>
        <v>405</v>
      </c>
      <c r="M25" s="304"/>
      <c r="N25" s="14" t="s">
        <v>121</v>
      </c>
      <c r="O25" s="18"/>
      <c r="P25" s="91" t="s">
        <v>265</v>
      </c>
      <c r="Q25" s="92"/>
      <c r="R25" s="92"/>
      <c r="S25" s="92"/>
      <c r="T25" s="92"/>
      <c r="U25" s="92"/>
      <c r="V25" s="33"/>
      <c r="W25" s="24" t="s">
        <v>1792</v>
      </c>
      <c r="X25" s="239">
        <v>0.7</v>
      </c>
      <c r="Y25" s="240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26"/>
      <c r="AQ25" s="39"/>
      <c r="AR25" s="40"/>
      <c r="AS25" s="195">
        <f>ROUND(L25*X26,0)</f>
        <v>284</v>
      </c>
      <c r="AT25" s="29"/>
    </row>
    <row r="26" spans="1:46" s="155" customFormat="1" ht="17.100000000000001" hidden="1" customHeight="1">
      <c r="A26" s="7">
        <v>16</v>
      </c>
      <c r="B26" s="8">
        <v>3846</v>
      </c>
      <c r="C26" s="9" t="s">
        <v>585</v>
      </c>
      <c r="D26" s="57"/>
      <c r="E26" s="58"/>
      <c r="F26" s="58"/>
      <c r="G26" s="136"/>
      <c r="H26" s="136"/>
      <c r="I26" s="136"/>
      <c r="J26" s="137"/>
      <c r="K26" s="137"/>
      <c r="L26" s="20"/>
      <c r="M26" s="20"/>
      <c r="N26" s="20"/>
      <c r="O26" s="21"/>
      <c r="P26" s="96"/>
      <c r="Q26" s="97"/>
      <c r="R26" s="97"/>
      <c r="S26" s="97"/>
      <c r="T26" s="97"/>
      <c r="U26" s="97"/>
      <c r="V26" s="50"/>
      <c r="W26" s="22" t="s">
        <v>1792</v>
      </c>
      <c r="X26" s="230">
        <v>0.7</v>
      </c>
      <c r="Y26" s="231"/>
      <c r="Z26" s="43" t="s">
        <v>1853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2" t="s">
        <v>1792</v>
      </c>
      <c r="AQ26" s="230">
        <v>1</v>
      </c>
      <c r="AR26" s="231"/>
      <c r="AS26" s="196">
        <f>ROUND(ROUND(L25*X26,0)*AQ26,0)</f>
        <v>284</v>
      </c>
      <c r="AT26" s="29"/>
    </row>
    <row r="27" spans="1:46" s="155" customFormat="1" ht="17.100000000000001" customHeight="1">
      <c r="A27" s="7">
        <v>16</v>
      </c>
      <c r="B27" s="8">
        <v>3847</v>
      </c>
      <c r="C27" s="9" t="s">
        <v>1301</v>
      </c>
      <c r="D27" s="232" t="s">
        <v>1248</v>
      </c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15"/>
      <c r="P27" s="16"/>
      <c r="Q27" s="16"/>
      <c r="R27" s="16"/>
      <c r="S27" s="16"/>
      <c r="T27" s="28"/>
      <c r="U27" s="28"/>
      <c r="V27" s="148"/>
      <c r="W27" s="16"/>
      <c r="X27" s="44"/>
      <c r="Y27" s="45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26"/>
      <c r="AQ27" s="39"/>
      <c r="AR27" s="40"/>
      <c r="AS27" s="195">
        <f>ROUND(L29,0)</f>
        <v>486</v>
      </c>
      <c r="AT27" s="29"/>
    </row>
    <row r="28" spans="1:46" s="155" customFormat="1" ht="17.100000000000001" customHeight="1">
      <c r="A28" s="7">
        <v>16</v>
      </c>
      <c r="B28" s="8">
        <v>3848</v>
      </c>
      <c r="C28" s="9" t="s">
        <v>1302</v>
      </c>
      <c r="D28" s="234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133"/>
      <c r="P28" s="19"/>
      <c r="Q28" s="20"/>
      <c r="R28" s="20"/>
      <c r="S28" s="20"/>
      <c r="T28" s="31"/>
      <c r="U28" s="31"/>
      <c r="V28" s="122"/>
      <c r="W28" s="122"/>
      <c r="X28" s="122"/>
      <c r="Y28" s="129"/>
      <c r="Z28" s="43" t="s">
        <v>1853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2" t="s">
        <v>1792</v>
      </c>
      <c r="AQ28" s="230">
        <v>1</v>
      </c>
      <c r="AR28" s="231"/>
      <c r="AS28" s="195">
        <f>ROUND(L29*AQ28,0)</f>
        <v>486</v>
      </c>
      <c r="AT28" s="29"/>
    </row>
    <row r="29" spans="1:46" s="155" customFormat="1" ht="17.100000000000001" customHeight="1">
      <c r="A29" s="7">
        <v>16</v>
      </c>
      <c r="B29" s="8">
        <v>3849</v>
      </c>
      <c r="C29" s="9" t="s">
        <v>586</v>
      </c>
      <c r="D29" s="55"/>
      <c r="E29" s="56"/>
      <c r="F29" s="56"/>
      <c r="G29" s="134"/>
      <c r="H29" s="135"/>
      <c r="I29" s="135"/>
      <c r="J29" s="135"/>
      <c r="K29" s="135"/>
      <c r="L29" s="304">
        <f>L9*6</f>
        <v>486</v>
      </c>
      <c r="M29" s="304"/>
      <c r="N29" s="14" t="s">
        <v>121</v>
      </c>
      <c r="O29" s="18"/>
      <c r="P29" s="91" t="s">
        <v>265</v>
      </c>
      <c r="Q29" s="92"/>
      <c r="R29" s="92"/>
      <c r="S29" s="92"/>
      <c r="T29" s="92"/>
      <c r="U29" s="92"/>
      <c r="V29" s="33"/>
      <c r="W29" s="24" t="s">
        <v>1792</v>
      </c>
      <c r="X29" s="239">
        <v>0.7</v>
      </c>
      <c r="Y29" s="240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26"/>
      <c r="AQ29" s="39"/>
      <c r="AR29" s="40"/>
      <c r="AS29" s="195">
        <f>ROUND(L29*X30,0)</f>
        <v>340</v>
      </c>
      <c r="AT29" s="29"/>
    </row>
    <row r="30" spans="1:46" s="155" customFormat="1" ht="17.100000000000001" hidden="1" customHeight="1">
      <c r="A30" s="7">
        <v>16</v>
      </c>
      <c r="B30" s="8">
        <v>3850</v>
      </c>
      <c r="C30" s="9" t="s">
        <v>587</v>
      </c>
      <c r="D30" s="57"/>
      <c r="E30" s="58"/>
      <c r="F30" s="58"/>
      <c r="G30" s="136"/>
      <c r="H30" s="136"/>
      <c r="I30" s="136"/>
      <c r="J30" s="137"/>
      <c r="K30" s="137"/>
      <c r="L30" s="20"/>
      <c r="M30" s="20"/>
      <c r="N30" s="20"/>
      <c r="O30" s="21"/>
      <c r="P30" s="96"/>
      <c r="Q30" s="97"/>
      <c r="R30" s="97"/>
      <c r="S30" s="97"/>
      <c r="T30" s="97"/>
      <c r="U30" s="97"/>
      <c r="V30" s="50"/>
      <c r="W30" s="22" t="s">
        <v>1792</v>
      </c>
      <c r="X30" s="230">
        <v>0.7</v>
      </c>
      <c r="Y30" s="231"/>
      <c r="Z30" s="43" t="s">
        <v>1853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2" t="s">
        <v>1792</v>
      </c>
      <c r="AQ30" s="230">
        <v>1</v>
      </c>
      <c r="AR30" s="231"/>
      <c r="AS30" s="196">
        <f>ROUND(ROUND(L29*X30,0)*AQ30,0)</f>
        <v>340</v>
      </c>
      <c r="AT30" s="29"/>
    </row>
    <row r="31" spans="1:46" s="155" customFormat="1" ht="17.100000000000001" customHeight="1">
      <c r="A31" s="7">
        <v>16</v>
      </c>
      <c r="B31" s="8">
        <v>3851</v>
      </c>
      <c r="C31" s="9" t="s">
        <v>1303</v>
      </c>
      <c r="D31" s="232" t="s">
        <v>1249</v>
      </c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15"/>
      <c r="P31" s="16"/>
      <c r="Q31" s="16"/>
      <c r="R31" s="16"/>
      <c r="S31" s="16"/>
      <c r="T31" s="28"/>
      <c r="U31" s="28"/>
      <c r="V31" s="148"/>
      <c r="W31" s="16"/>
      <c r="X31" s="44"/>
      <c r="Y31" s="45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26"/>
      <c r="AQ31" s="39"/>
      <c r="AR31" s="40"/>
      <c r="AS31" s="195">
        <f>ROUND(L33,0)</f>
        <v>567</v>
      </c>
      <c r="AT31" s="29"/>
    </row>
    <row r="32" spans="1:46" s="155" customFormat="1" ht="17.100000000000001" customHeight="1">
      <c r="A32" s="7">
        <v>16</v>
      </c>
      <c r="B32" s="8">
        <v>3852</v>
      </c>
      <c r="C32" s="9" t="s">
        <v>1304</v>
      </c>
      <c r="D32" s="234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133"/>
      <c r="P32" s="19"/>
      <c r="Q32" s="20"/>
      <c r="R32" s="20"/>
      <c r="S32" s="20"/>
      <c r="T32" s="31"/>
      <c r="U32" s="31"/>
      <c r="V32" s="122"/>
      <c r="W32" s="122"/>
      <c r="X32" s="122"/>
      <c r="Y32" s="129"/>
      <c r="Z32" s="43" t="s">
        <v>1853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2" t="s">
        <v>1792</v>
      </c>
      <c r="AQ32" s="230">
        <v>1</v>
      </c>
      <c r="AR32" s="231"/>
      <c r="AS32" s="195">
        <f>ROUND(L33*AQ32,0)</f>
        <v>567</v>
      </c>
      <c r="AT32" s="29"/>
    </row>
    <row r="33" spans="1:46" s="155" customFormat="1" ht="17.100000000000001" customHeight="1">
      <c r="A33" s="7">
        <v>16</v>
      </c>
      <c r="B33" s="8">
        <v>3853</v>
      </c>
      <c r="C33" s="9" t="s">
        <v>588</v>
      </c>
      <c r="D33" s="55"/>
      <c r="E33" s="56"/>
      <c r="F33" s="56"/>
      <c r="G33" s="134"/>
      <c r="H33" s="135"/>
      <c r="I33" s="135"/>
      <c r="J33" s="135"/>
      <c r="K33" s="135"/>
      <c r="L33" s="304">
        <f>L9*7</f>
        <v>567</v>
      </c>
      <c r="M33" s="304"/>
      <c r="N33" s="14" t="s">
        <v>121</v>
      </c>
      <c r="O33" s="18"/>
      <c r="P33" s="91" t="s">
        <v>265</v>
      </c>
      <c r="Q33" s="92"/>
      <c r="R33" s="92"/>
      <c r="S33" s="92"/>
      <c r="T33" s="92"/>
      <c r="U33" s="92"/>
      <c r="V33" s="33"/>
      <c r="W33" s="24" t="s">
        <v>1792</v>
      </c>
      <c r="X33" s="239">
        <v>0.7</v>
      </c>
      <c r="Y33" s="240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26"/>
      <c r="AQ33" s="39"/>
      <c r="AR33" s="40"/>
      <c r="AS33" s="195">
        <f>ROUND(L33*X34,0)</f>
        <v>397</v>
      </c>
      <c r="AT33" s="29"/>
    </row>
    <row r="34" spans="1:46" s="155" customFormat="1" ht="17.100000000000001" hidden="1" customHeight="1">
      <c r="A34" s="7">
        <v>16</v>
      </c>
      <c r="B34" s="8">
        <v>3854</v>
      </c>
      <c r="C34" s="9" t="s">
        <v>589</v>
      </c>
      <c r="D34" s="57"/>
      <c r="E34" s="58"/>
      <c r="F34" s="58"/>
      <c r="G34" s="136"/>
      <c r="H34" s="136"/>
      <c r="I34" s="136"/>
      <c r="J34" s="137"/>
      <c r="K34" s="137"/>
      <c r="L34" s="20"/>
      <c r="M34" s="20"/>
      <c r="N34" s="20"/>
      <c r="O34" s="21"/>
      <c r="P34" s="96"/>
      <c r="Q34" s="97"/>
      <c r="R34" s="97"/>
      <c r="S34" s="97"/>
      <c r="T34" s="97"/>
      <c r="U34" s="97"/>
      <c r="V34" s="50"/>
      <c r="W34" s="22" t="s">
        <v>1792</v>
      </c>
      <c r="X34" s="230">
        <v>0.7</v>
      </c>
      <c r="Y34" s="231"/>
      <c r="Z34" s="43" t="s">
        <v>1853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2" t="s">
        <v>1792</v>
      </c>
      <c r="AQ34" s="230">
        <v>1</v>
      </c>
      <c r="AR34" s="231"/>
      <c r="AS34" s="196">
        <f>ROUND(ROUND(L33*X34,0)*AQ34,0)</f>
        <v>397</v>
      </c>
      <c r="AT34" s="29"/>
    </row>
    <row r="35" spans="1:46" s="155" customFormat="1" ht="16.5" customHeight="1">
      <c r="A35" s="7">
        <v>16</v>
      </c>
      <c r="B35" s="8">
        <v>3855</v>
      </c>
      <c r="C35" s="9" t="s">
        <v>1305</v>
      </c>
      <c r="D35" s="232" t="s">
        <v>1250</v>
      </c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15"/>
      <c r="P35" s="16"/>
      <c r="Q35" s="16"/>
      <c r="R35" s="16"/>
      <c r="S35" s="16"/>
      <c r="T35" s="28"/>
      <c r="U35" s="28"/>
      <c r="V35" s="148"/>
      <c r="W35" s="16"/>
      <c r="X35" s="44"/>
      <c r="Y35" s="45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26"/>
      <c r="AQ35" s="39"/>
      <c r="AR35" s="40"/>
      <c r="AS35" s="195">
        <f>ROUND(L37,0)</f>
        <v>648</v>
      </c>
      <c r="AT35" s="29"/>
    </row>
    <row r="36" spans="1:46" s="155" customFormat="1" ht="16.5" customHeight="1">
      <c r="A36" s="7">
        <v>16</v>
      </c>
      <c r="B36" s="8">
        <v>3856</v>
      </c>
      <c r="C36" s="9" t="s">
        <v>1306</v>
      </c>
      <c r="D36" s="234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133"/>
      <c r="P36" s="19"/>
      <c r="Q36" s="20"/>
      <c r="R36" s="20"/>
      <c r="S36" s="20"/>
      <c r="T36" s="31"/>
      <c r="U36" s="31"/>
      <c r="V36" s="122"/>
      <c r="W36" s="122"/>
      <c r="X36" s="122"/>
      <c r="Y36" s="129"/>
      <c r="Z36" s="43" t="s">
        <v>1853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2" t="s">
        <v>1792</v>
      </c>
      <c r="AQ36" s="230">
        <v>1</v>
      </c>
      <c r="AR36" s="231"/>
      <c r="AS36" s="195">
        <f>ROUND(L37*AQ36,0)</f>
        <v>648</v>
      </c>
      <c r="AT36" s="29"/>
    </row>
    <row r="37" spans="1:46" s="155" customFormat="1" ht="16.5" customHeight="1">
      <c r="A37" s="7">
        <v>16</v>
      </c>
      <c r="B37" s="8">
        <v>3857</v>
      </c>
      <c r="C37" s="9" t="s">
        <v>590</v>
      </c>
      <c r="D37" s="55"/>
      <c r="E37" s="56"/>
      <c r="F37" s="56"/>
      <c r="G37" s="134"/>
      <c r="H37" s="135"/>
      <c r="I37" s="135"/>
      <c r="J37" s="135"/>
      <c r="K37" s="135"/>
      <c r="L37" s="304">
        <f>L9*8</f>
        <v>648</v>
      </c>
      <c r="M37" s="304"/>
      <c r="N37" s="14" t="s">
        <v>121</v>
      </c>
      <c r="O37" s="18"/>
      <c r="P37" s="91" t="s">
        <v>265</v>
      </c>
      <c r="Q37" s="92"/>
      <c r="R37" s="92"/>
      <c r="S37" s="92"/>
      <c r="T37" s="92"/>
      <c r="U37" s="92"/>
      <c r="V37" s="33"/>
      <c r="W37" s="24" t="s">
        <v>1792</v>
      </c>
      <c r="X37" s="239">
        <v>0.7</v>
      </c>
      <c r="Y37" s="240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26"/>
      <c r="AQ37" s="39"/>
      <c r="AR37" s="40"/>
      <c r="AS37" s="195">
        <f>ROUND(L37*X38,0)</f>
        <v>454</v>
      </c>
      <c r="AT37" s="29"/>
    </row>
    <row r="38" spans="1:46" s="155" customFormat="1" ht="17.100000000000001" hidden="1" customHeight="1">
      <c r="A38" s="7">
        <v>16</v>
      </c>
      <c r="B38" s="8">
        <v>3858</v>
      </c>
      <c r="C38" s="9" t="s">
        <v>591</v>
      </c>
      <c r="D38" s="57"/>
      <c r="E38" s="58"/>
      <c r="F38" s="58"/>
      <c r="G38" s="136"/>
      <c r="H38" s="136"/>
      <c r="I38" s="136"/>
      <c r="J38" s="137"/>
      <c r="K38" s="137"/>
      <c r="L38" s="20"/>
      <c r="M38" s="20"/>
      <c r="N38" s="20"/>
      <c r="O38" s="21"/>
      <c r="P38" s="96"/>
      <c r="Q38" s="97"/>
      <c r="R38" s="97"/>
      <c r="S38" s="97"/>
      <c r="T38" s="97"/>
      <c r="U38" s="97"/>
      <c r="V38" s="50"/>
      <c r="W38" s="22" t="s">
        <v>1792</v>
      </c>
      <c r="X38" s="230">
        <v>0.7</v>
      </c>
      <c r="Y38" s="231"/>
      <c r="Z38" s="43" t="s">
        <v>1853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2" t="s">
        <v>1792</v>
      </c>
      <c r="AQ38" s="230">
        <v>1</v>
      </c>
      <c r="AR38" s="231"/>
      <c r="AS38" s="196">
        <f>ROUND(ROUND(L37*X38,0)*AQ38,0)</f>
        <v>454</v>
      </c>
      <c r="AT38" s="29"/>
    </row>
    <row r="39" spans="1:46" s="155" customFormat="1" ht="17.100000000000001" customHeight="1">
      <c r="A39" s="7">
        <v>16</v>
      </c>
      <c r="B39" s="8">
        <v>3859</v>
      </c>
      <c r="C39" s="9" t="s">
        <v>1307</v>
      </c>
      <c r="D39" s="232" t="s">
        <v>1251</v>
      </c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15"/>
      <c r="P39" s="16"/>
      <c r="Q39" s="16"/>
      <c r="R39" s="16"/>
      <c r="S39" s="16"/>
      <c r="T39" s="28"/>
      <c r="U39" s="28"/>
      <c r="V39" s="148"/>
      <c r="W39" s="16"/>
      <c r="X39" s="44"/>
      <c r="Y39" s="45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26"/>
      <c r="AQ39" s="39"/>
      <c r="AR39" s="40"/>
      <c r="AS39" s="195">
        <f>ROUND(L41,0)</f>
        <v>729</v>
      </c>
      <c r="AT39" s="29"/>
    </row>
    <row r="40" spans="1:46" s="155" customFormat="1" ht="17.100000000000001" customHeight="1">
      <c r="A40" s="7">
        <v>16</v>
      </c>
      <c r="B40" s="8">
        <v>3860</v>
      </c>
      <c r="C40" s="9" t="s">
        <v>1308</v>
      </c>
      <c r="D40" s="234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133"/>
      <c r="P40" s="19"/>
      <c r="Q40" s="20"/>
      <c r="R40" s="20"/>
      <c r="S40" s="20"/>
      <c r="T40" s="31"/>
      <c r="U40" s="31"/>
      <c r="V40" s="122"/>
      <c r="W40" s="122"/>
      <c r="X40" s="122"/>
      <c r="Y40" s="129"/>
      <c r="Z40" s="43" t="s">
        <v>1853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2" t="s">
        <v>1792</v>
      </c>
      <c r="AQ40" s="230">
        <v>1</v>
      </c>
      <c r="AR40" s="231"/>
      <c r="AS40" s="195">
        <f>ROUND(L41*AQ40,0)</f>
        <v>729</v>
      </c>
      <c r="AT40" s="29"/>
    </row>
    <row r="41" spans="1:46" s="155" customFormat="1" ht="17.100000000000001" customHeight="1">
      <c r="A41" s="7">
        <v>16</v>
      </c>
      <c r="B41" s="8">
        <v>3861</v>
      </c>
      <c r="C41" s="9" t="s">
        <v>592</v>
      </c>
      <c r="D41" s="55"/>
      <c r="E41" s="56"/>
      <c r="F41" s="56"/>
      <c r="G41" s="134"/>
      <c r="H41" s="135"/>
      <c r="I41" s="135"/>
      <c r="J41" s="135"/>
      <c r="K41" s="135"/>
      <c r="L41" s="304">
        <f>L9*9</f>
        <v>729</v>
      </c>
      <c r="M41" s="304"/>
      <c r="N41" s="14" t="s">
        <v>121</v>
      </c>
      <c r="O41" s="18"/>
      <c r="P41" s="91" t="s">
        <v>265</v>
      </c>
      <c r="Q41" s="92"/>
      <c r="R41" s="92"/>
      <c r="S41" s="92"/>
      <c r="T41" s="92"/>
      <c r="U41" s="92"/>
      <c r="V41" s="33"/>
      <c r="W41" s="24" t="s">
        <v>1792</v>
      </c>
      <c r="X41" s="239">
        <v>0.7</v>
      </c>
      <c r="Y41" s="240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26"/>
      <c r="AQ41" s="39"/>
      <c r="AR41" s="40"/>
      <c r="AS41" s="195">
        <f>ROUND(L41*X42,0)</f>
        <v>510</v>
      </c>
      <c r="AT41" s="29"/>
    </row>
    <row r="42" spans="1:46" s="155" customFormat="1" ht="17.100000000000001" hidden="1" customHeight="1">
      <c r="A42" s="7">
        <v>16</v>
      </c>
      <c r="B42" s="8">
        <v>3862</v>
      </c>
      <c r="C42" s="9" t="s">
        <v>593</v>
      </c>
      <c r="D42" s="57"/>
      <c r="E42" s="58"/>
      <c r="F42" s="58"/>
      <c r="G42" s="136"/>
      <c r="H42" s="136"/>
      <c r="I42" s="136"/>
      <c r="J42" s="137"/>
      <c r="K42" s="137"/>
      <c r="L42" s="20"/>
      <c r="M42" s="20"/>
      <c r="N42" s="20"/>
      <c r="O42" s="21"/>
      <c r="P42" s="96"/>
      <c r="Q42" s="97"/>
      <c r="R42" s="97"/>
      <c r="S42" s="97"/>
      <c r="T42" s="97"/>
      <c r="U42" s="97"/>
      <c r="V42" s="50"/>
      <c r="W42" s="22" t="s">
        <v>1792</v>
      </c>
      <c r="X42" s="230">
        <v>0.7</v>
      </c>
      <c r="Y42" s="231"/>
      <c r="Z42" s="43" t="s">
        <v>1853</v>
      </c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2" t="s">
        <v>1792</v>
      </c>
      <c r="AQ42" s="230">
        <v>1</v>
      </c>
      <c r="AR42" s="231"/>
      <c r="AS42" s="196">
        <f>ROUND(ROUND(L41*X42,0)*AQ42,0)</f>
        <v>510</v>
      </c>
      <c r="AT42" s="29"/>
    </row>
    <row r="43" spans="1:46" s="155" customFormat="1" ht="17.100000000000001" customHeight="1">
      <c r="A43" s="7">
        <v>16</v>
      </c>
      <c r="B43" s="8">
        <v>3863</v>
      </c>
      <c r="C43" s="9" t="s">
        <v>1309</v>
      </c>
      <c r="D43" s="232" t="s">
        <v>833</v>
      </c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15"/>
      <c r="P43" s="16"/>
      <c r="Q43" s="16"/>
      <c r="R43" s="16"/>
      <c r="S43" s="16"/>
      <c r="T43" s="28"/>
      <c r="U43" s="28"/>
      <c r="V43" s="148"/>
      <c r="W43" s="16"/>
      <c r="X43" s="44"/>
      <c r="Y43" s="45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26"/>
      <c r="AQ43" s="39"/>
      <c r="AR43" s="40"/>
      <c r="AS43" s="195">
        <f>ROUND(L45,0)</f>
        <v>810</v>
      </c>
      <c r="AT43" s="29"/>
    </row>
    <row r="44" spans="1:46" s="155" customFormat="1" ht="17.100000000000001" customHeight="1">
      <c r="A44" s="7">
        <v>16</v>
      </c>
      <c r="B44" s="8">
        <v>3864</v>
      </c>
      <c r="C44" s="9" t="s">
        <v>1310</v>
      </c>
      <c r="D44" s="234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133"/>
      <c r="P44" s="19"/>
      <c r="Q44" s="20"/>
      <c r="R44" s="20"/>
      <c r="S44" s="20"/>
      <c r="T44" s="31"/>
      <c r="U44" s="31"/>
      <c r="V44" s="122"/>
      <c r="W44" s="122"/>
      <c r="X44" s="122"/>
      <c r="Y44" s="129"/>
      <c r="Z44" s="43" t="s">
        <v>1853</v>
      </c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2" t="s">
        <v>1792</v>
      </c>
      <c r="AQ44" s="230">
        <v>1</v>
      </c>
      <c r="AR44" s="231"/>
      <c r="AS44" s="195">
        <f>ROUND(L45*AQ44,0)</f>
        <v>810</v>
      </c>
      <c r="AT44" s="29"/>
    </row>
    <row r="45" spans="1:46" s="155" customFormat="1" ht="17.100000000000001" customHeight="1">
      <c r="A45" s="7">
        <v>16</v>
      </c>
      <c r="B45" s="8">
        <v>3865</v>
      </c>
      <c r="C45" s="9" t="s">
        <v>594</v>
      </c>
      <c r="D45" s="55"/>
      <c r="E45" s="56"/>
      <c r="F45" s="56"/>
      <c r="G45" s="134"/>
      <c r="H45" s="135"/>
      <c r="I45" s="135"/>
      <c r="J45" s="135"/>
      <c r="K45" s="135"/>
      <c r="L45" s="304">
        <f>L9*10</f>
        <v>810</v>
      </c>
      <c r="M45" s="304"/>
      <c r="N45" s="14" t="s">
        <v>121</v>
      </c>
      <c r="O45" s="18"/>
      <c r="P45" s="91" t="s">
        <v>265</v>
      </c>
      <c r="Q45" s="92"/>
      <c r="R45" s="92"/>
      <c r="S45" s="92"/>
      <c r="T45" s="92"/>
      <c r="U45" s="92"/>
      <c r="V45" s="33"/>
      <c r="W45" s="24" t="s">
        <v>1792</v>
      </c>
      <c r="X45" s="239">
        <v>0.7</v>
      </c>
      <c r="Y45" s="240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26"/>
      <c r="AQ45" s="39"/>
      <c r="AR45" s="40"/>
      <c r="AS45" s="195">
        <f>ROUND(L45*X46,0)</f>
        <v>567</v>
      </c>
      <c r="AT45" s="29"/>
    </row>
    <row r="46" spans="1:46" s="155" customFormat="1" ht="17.100000000000001" hidden="1" customHeight="1">
      <c r="A46" s="7">
        <v>16</v>
      </c>
      <c r="B46" s="8">
        <v>3866</v>
      </c>
      <c r="C46" s="9" t="s">
        <v>595</v>
      </c>
      <c r="D46" s="57"/>
      <c r="E46" s="58"/>
      <c r="F46" s="58"/>
      <c r="G46" s="136"/>
      <c r="H46" s="136"/>
      <c r="I46" s="136"/>
      <c r="J46" s="137"/>
      <c r="K46" s="137"/>
      <c r="L46" s="20"/>
      <c r="M46" s="20"/>
      <c r="N46" s="20"/>
      <c r="O46" s="21"/>
      <c r="P46" s="96"/>
      <c r="Q46" s="97"/>
      <c r="R46" s="97"/>
      <c r="S46" s="97"/>
      <c r="T46" s="97"/>
      <c r="U46" s="97"/>
      <c r="V46" s="50"/>
      <c r="W46" s="22" t="s">
        <v>1792</v>
      </c>
      <c r="X46" s="230">
        <v>0.7</v>
      </c>
      <c r="Y46" s="231"/>
      <c r="Z46" s="43" t="s">
        <v>1853</v>
      </c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2" t="s">
        <v>1792</v>
      </c>
      <c r="AQ46" s="230">
        <v>1</v>
      </c>
      <c r="AR46" s="231"/>
      <c r="AS46" s="196">
        <f>ROUND(ROUND(L45*X46,0)*AQ46,0)</f>
        <v>567</v>
      </c>
      <c r="AT46" s="29"/>
    </row>
    <row r="47" spans="1:46" s="155" customFormat="1" ht="17.100000000000001" customHeight="1">
      <c r="A47" s="7">
        <v>16</v>
      </c>
      <c r="B47" s="8">
        <v>3867</v>
      </c>
      <c r="C47" s="9" t="s">
        <v>1311</v>
      </c>
      <c r="D47" s="232" t="s">
        <v>834</v>
      </c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15"/>
      <c r="P47" s="16"/>
      <c r="Q47" s="16"/>
      <c r="R47" s="16"/>
      <c r="S47" s="16"/>
      <c r="T47" s="28"/>
      <c r="U47" s="28"/>
      <c r="V47" s="148"/>
      <c r="W47" s="16"/>
      <c r="X47" s="44"/>
      <c r="Y47" s="45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26"/>
      <c r="AQ47" s="39"/>
      <c r="AR47" s="40"/>
      <c r="AS47" s="195">
        <f>ROUND(L49,0)</f>
        <v>891</v>
      </c>
      <c r="AT47" s="29"/>
    </row>
    <row r="48" spans="1:46" s="155" customFormat="1" ht="17.100000000000001" customHeight="1">
      <c r="A48" s="7">
        <v>16</v>
      </c>
      <c r="B48" s="8">
        <v>3868</v>
      </c>
      <c r="C48" s="9" t="s">
        <v>1312</v>
      </c>
      <c r="D48" s="234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133"/>
      <c r="P48" s="19"/>
      <c r="Q48" s="20"/>
      <c r="R48" s="20"/>
      <c r="S48" s="20"/>
      <c r="T48" s="31"/>
      <c r="U48" s="31"/>
      <c r="V48" s="122"/>
      <c r="W48" s="122"/>
      <c r="X48" s="122"/>
      <c r="Y48" s="129"/>
      <c r="Z48" s="43" t="s">
        <v>1853</v>
      </c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2" t="s">
        <v>1792</v>
      </c>
      <c r="AQ48" s="230">
        <v>1</v>
      </c>
      <c r="AR48" s="231"/>
      <c r="AS48" s="195">
        <f>ROUND(L49*AQ48,0)</f>
        <v>891</v>
      </c>
      <c r="AT48" s="29"/>
    </row>
    <row r="49" spans="1:46" s="155" customFormat="1" ht="17.100000000000001" customHeight="1">
      <c r="A49" s="7">
        <v>16</v>
      </c>
      <c r="B49" s="8">
        <v>3869</v>
      </c>
      <c r="C49" s="9" t="s">
        <v>596</v>
      </c>
      <c r="D49" s="55"/>
      <c r="E49" s="56"/>
      <c r="F49" s="56"/>
      <c r="G49" s="134"/>
      <c r="H49" s="135"/>
      <c r="I49" s="135"/>
      <c r="J49" s="135"/>
      <c r="K49" s="135"/>
      <c r="L49" s="304">
        <f>L9*11</f>
        <v>891</v>
      </c>
      <c r="M49" s="304"/>
      <c r="N49" s="14" t="s">
        <v>121</v>
      </c>
      <c r="O49" s="18"/>
      <c r="P49" s="91" t="s">
        <v>265</v>
      </c>
      <c r="Q49" s="92"/>
      <c r="R49" s="92"/>
      <c r="S49" s="92"/>
      <c r="T49" s="92"/>
      <c r="U49" s="92"/>
      <c r="V49" s="33"/>
      <c r="W49" s="24" t="s">
        <v>1792</v>
      </c>
      <c r="X49" s="239">
        <v>0.7</v>
      </c>
      <c r="Y49" s="240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26"/>
      <c r="AQ49" s="39"/>
      <c r="AR49" s="40"/>
      <c r="AS49" s="195">
        <f>ROUND(L49*X50,0)</f>
        <v>624</v>
      </c>
      <c r="AT49" s="29"/>
    </row>
    <row r="50" spans="1:46" s="155" customFormat="1" ht="17.100000000000001" hidden="1" customHeight="1">
      <c r="A50" s="7">
        <v>16</v>
      </c>
      <c r="B50" s="8">
        <v>3870</v>
      </c>
      <c r="C50" s="9" t="s">
        <v>597</v>
      </c>
      <c r="D50" s="57"/>
      <c r="E50" s="58"/>
      <c r="F50" s="58"/>
      <c r="G50" s="136"/>
      <c r="H50" s="136"/>
      <c r="I50" s="136"/>
      <c r="J50" s="137"/>
      <c r="K50" s="137"/>
      <c r="L50" s="20"/>
      <c r="M50" s="20"/>
      <c r="N50" s="20"/>
      <c r="O50" s="21"/>
      <c r="P50" s="96"/>
      <c r="Q50" s="97"/>
      <c r="R50" s="97"/>
      <c r="S50" s="97"/>
      <c r="T50" s="97"/>
      <c r="U50" s="97"/>
      <c r="V50" s="50"/>
      <c r="W50" s="22" t="s">
        <v>1792</v>
      </c>
      <c r="X50" s="230">
        <v>0.7</v>
      </c>
      <c r="Y50" s="231"/>
      <c r="Z50" s="43" t="s">
        <v>1853</v>
      </c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2" t="s">
        <v>1792</v>
      </c>
      <c r="AQ50" s="230">
        <v>1</v>
      </c>
      <c r="AR50" s="231"/>
      <c r="AS50" s="196">
        <f>ROUND(ROUND(L49*X50,0)*AQ50,0)</f>
        <v>624</v>
      </c>
      <c r="AT50" s="29"/>
    </row>
    <row r="51" spans="1:46" s="155" customFormat="1" ht="17.100000000000001" customHeight="1">
      <c r="A51" s="7">
        <v>16</v>
      </c>
      <c r="B51" s="8">
        <v>3871</v>
      </c>
      <c r="C51" s="9" t="s">
        <v>1313</v>
      </c>
      <c r="D51" s="232" t="s">
        <v>835</v>
      </c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15"/>
      <c r="P51" s="16"/>
      <c r="Q51" s="16"/>
      <c r="R51" s="16"/>
      <c r="S51" s="16"/>
      <c r="T51" s="28"/>
      <c r="U51" s="28"/>
      <c r="V51" s="148"/>
      <c r="W51" s="16"/>
      <c r="X51" s="44"/>
      <c r="Y51" s="45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26"/>
      <c r="AQ51" s="39"/>
      <c r="AR51" s="40"/>
      <c r="AS51" s="195">
        <f>ROUND(L53,0)</f>
        <v>972</v>
      </c>
      <c r="AT51" s="29"/>
    </row>
    <row r="52" spans="1:46" s="155" customFormat="1" ht="17.100000000000001" customHeight="1">
      <c r="A52" s="7">
        <v>16</v>
      </c>
      <c r="B52" s="8">
        <v>3872</v>
      </c>
      <c r="C52" s="9" t="s">
        <v>1314</v>
      </c>
      <c r="D52" s="234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133"/>
      <c r="P52" s="19"/>
      <c r="Q52" s="20"/>
      <c r="R52" s="20"/>
      <c r="S52" s="20"/>
      <c r="T52" s="31"/>
      <c r="U52" s="31"/>
      <c r="V52" s="122"/>
      <c r="W52" s="122"/>
      <c r="X52" s="122"/>
      <c r="Y52" s="129"/>
      <c r="Z52" s="43" t="s">
        <v>1853</v>
      </c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2" t="s">
        <v>1792</v>
      </c>
      <c r="AQ52" s="230">
        <v>1</v>
      </c>
      <c r="AR52" s="231"/>
      <c r="AS52" s="195">
        <f>ROUND(L53*AQ52,0)</f>
        <v>972</v>
      </c>
      <c r="AT52" s="29"/>
    </row>
    <row r="53" spans="1:46" s="155" customFormat="1" ht="17.100000000000001" customHeight="1">
      <c r="A53" s="7">
        <v>16</v>
      </c>
      <c r="B53" s="8">
        <v>3873</v>
      </c>
      <c r="C53" s="9" t="s">
        <v>598</v>
      </c>
      <c r="D53" s="55"/>
      <c r="E53" s="56"/>
      <c r="F53" s="56"/>
      <c r="G53" s="134"/>
      <c r="H53" s="135"/>
      <c r="I53" s="135"/>
      <c r="J53" s="135"/>
      <c r="K53" s="135"/>
      <c r="L53" s="304">
        <f>L9*12</f>
        <v>972</v>
      </c>
      <c r="M53" s="304"/>
      <c r="N53" s="14" t="s">
        <v>121</v>
      </c>
      <c r="O53" s="18"/>
      <c r="P53" s="91" t="s">
        <v>265</v>
      </c>
      <c r="Q53" s="92"/>
      <c r="R53" s="92"/>
      <c r="S53" s="92"/>
      <c r="T53" s="92"/>
      <c r="U53" s="92"/>
      <c r="V53" s="33"/>
      <c r="W53" s="24" t="s">
        <v>1792</v>
      </c>
      <c r="X53" s="239">
        <v>0.7</v>
      </c>
      <c r="Y53" s="240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26"/>
      <c r="AQ53" s="39"/>
      <c r="AR53" s="40"/>
      <c r="AS53" s="195">
        <f>ROUND(L53*X54,0)</f>
        <v>680</v>
      </c>
      <c r="AT53" s="29"/>
    </row>
    <row r="54" spans="1:46" s="155" customFormat="1" ht="17.100000000000001" hidden="1" customHeight="1">
      <c r="A54" s="7">
        <v>16</v>
      </c>
      <c r="B54" s="8">
        <v>3874</v>
      </c>
      <c r="C54" s="9" t="s">
        <v>599</v>
      </c>
      <c r="D54" s="57"/>
      <c r="E54" s="58"/>
      <c r="F54" s="58"/>
      <c r="G54" s="136"/>
      <c r="H54" s="136"/>
      <c r="I54" s="136"/>
      <c r="J54" s="137"/>
      <c r="K54" s="137"/>
      <c r="L54" s="20"/>
      <c r="M54" s="20"/>
      <c r="N54" s="20"/>
      <c r="O54" s="21"/>
      <c r="P54" s="96"/>
      <c r="Q54" s="97"/>
      <c r="R54" s="97"/>
      <c r="S54" s="97"/>
      <c r="T54" s="97"/>
      <c r="U54" s="97"/>
      <c r="V54" s="50"/>
      <c r="W54" s="22" t="s">
        <v>1792</v>
      </c>
      <c r="X54" s="230">
        <v>0.7</v>
      </c>
      <c r="Y54" s="231"/>
      <c r="Z54" s="43" t="s">
        <v>1853</v>
      </c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2" t="s">
        <v>1792</v>
      </c>
      <c r="AQ54" s="230">
        <v>1</v>
      </c>
      <c r="AR54" s="231"/>
      <c r="AS54" s="196">
        <f>ROUND(ROUND(L53*X54,0)*AQ54,0)</f>
        <v>680</v>
      </c>
      <c r="AT54" s="29"/>
    </row>
    <row r="55" spans="1:46" s="155" customFormat="1" ht="17.100000000000001" customHeight="1">
      <c r="A55" s="7">
        <v>16</v>
      </c>
      <c r="B55" s="8">
        <v>3875</v>
      </c>
      <c r="C55" s="9" t="s">
        <v>1315</v>
      </c>
      <c r="D55" s="232" t="s">
        <v>836</v>
      </c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15"/>
      <c r="P55" s="16"/>
      <c r="Q55" s="16"/>
      <c r="R55" s="16"/>
      <c r="S55" s="16"/>
      <c r="T55" s="28"/>
      <c r="U55" s="28"/>
      <c r="V55" s="148"/>
      <c r="W55" s="16"/>
      <c r="X55" s="44"/>
      <c r="Y55" s="45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26"/>
      <c r="AQ55" s="39"/>
      <c r="AR55" s="40"/>
      <c r="AS55" s="195">
        <f>ROUND(L57,0)</f>
        <v>1053</v>
      </c>
      <c r="AT55" s="29"/>
    </row>
    <row r="56" spans="1:46" s="155" customFormat="1" ht="17.100000000000001" customHeight="1">
      <c r="A56" s="7">
        <v>16</v>
      </c>
      <c r="B56" s="8">
        <v>3876</v>
      </c>
      <c r="C56" s="9" t="s">
        <v>1316</v>
      </c>
      <c r="D56" s="234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133"/>
      <c r="P56" s="19"/>
      <c r="Q56" s="20"/>
      <c r="R56" s="20"/>
      <c r="S56" s="20"/>
      <c r="T56" s="31"/>
      <c r="U56" s="31"/>
      <c r="V56" s="122"/>
      <c r="W56" s="122"/>
      <c r="X56" s="122"/>
      <c r="Y56" s="129"/>
      <c r="Z56" s="43" t="s">
        <v>1853</v>
      </c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2" t="s">
        <v>1792</v>
      </c>
      <c r="AQ56" s="230">
        <v>1</v>
      </c>
      <c r="AR56" s="231"/>
      <c r="AS56" s="195">
        <f>ROUND(L57*AQ56,0)</f>
        <v>1053</v>
      </c>
      <c r="AT56" s="29"/>
    </row>
    <row r="57" spans="1:46" s="155" customFormat="1" ht="17.100000000000001" customHeight="1">
      <c r="A57" s="7">
        <v>16</v>
      </c>
      <c r="B57" s="8">
        <v>3877</v>
      </c>
      <c r="C57" s="9" t="s">
        <v>600</v>
      </c>
      <c r="D57" s="55"/>
      <c r="E57" s="56"/>
      <c r="F57" s="56"/>
      <c r="G57" s="134"/>
      <c r="H57" s="135"/>
      <c r="I57" s="135"/>
      <c r="J57" s="135"/>
      <c r="K57" s="135"/>
      <c r="L57" s="304">
        <f>L9*13</f>
        <v>1053</v>
      </c>
      <c r="M57" s="304"/>
      <c r="N57" s="14" t="s">
        <v>121</v>
      </c>
      <c r="O57" s="18"/>
      <c r="P57" s="91" t="s">
        <v>265</v>
      </c>
      <c r="Q57" s="92"/>
      <c r="R57" s="92"/>
      <c r="S57" s="92"/>
      <c r="T57" s="92"/>
      <c r="U57" s="92"/>
      <c r="V57" s="33"/>
      <c r="W57" s="24" t="s">
        <v>1792</v>
      </c>
      <c r="X57" s="239">
        <v>0.7</v>
      </c>
      <c r="Y57" s="240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26"/>
      <c r="AQ57" s="39"/>
      <c r="AR57" s="40"/>
      <c r="AS57" s="195">
        <f>ROUND(L57*X58,0)</f>
        <v>737</v>
      </c>
      <c r="AT57" s="29"/>
    </row>
    <row r="58" spans="1:46" s="155" customFormat="1" ht="17.100000000000001" hidden="1" customHeight="1">
      <c r="A58" s="7">
        <v>16</v>
      </c>
      <c r="B58" s="8">
        <v>3878</v>
      </c>
      <c r="C58" s="9" t="s">
        <v>601</v>
      </c>
      <c r="D58" s="57"/>
      <c r="E58" s="58"/>
      <c r="F58" s="58"/>
      <c r="G58" s="136"/>
      <c r="H58" s="136"/>
      <c r="I58" s="136"/>
      <c r="J58" s="137"/>
      <c r="K58" s="137"/>
      <c r="L58" s="20"/>
      <c r="M58" s="20"/>
      <c r="N58" s="20"/>
      <c r="O58" s="21"/>
      <c r="P58" s="96"/>
      <c r="Q58" s="97"/>
      <c r="R58" s="97"/>
      <c r="S58" s="97"/>
      <c r="T58" s="97"/>
      <c r="U58" s="97"/>
      <c r="V58" s="50"/>
      <c r="W58" s="22" t="s">
        <v>1792</v>
      </c>
      <c r="X58" s="230">
        <v>0.7</v>
      </c>
      <c r="Y58" s="231"/>
      <c r="Z58" s="43" t="s">
        <v>1853</v>
      </c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2" t="s">
        <v>1792</v>
      </c>
      <c r="AQ58" s="230">
        <v>1</v>
      </c>
      <c r="AR58" s="231"/>
      <c r="AS58" s="196">
        <f>ROUND(ROUND(L57*X58,0)*AQ58,0)</f>
        <v>737</v>
      </c>
      <c r="AT58" s="29"/>
    </row>
    <row r="59" spans="1:46" s="155" customFormat="1" ht="17.100000000000001" customHeight="1">
      <c r="A59" s="7">
        <v>16</v>
      </c>
      <c r="B59" s="8">
        <v>3879</v>
      </c>
      <c r="C59" s="9" t="s">
        <v>1317</v>
      </c>
      <c r="D59" s="232" t="s">
        <v>837</v>
      </c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15"/>
      <c r="P59" s="16"/>
      <c r="Q59" s="16"/>
      <c r="R59" s="16"/>
      <c r="S59" s="16"/>
      <c r="T59" s="28"/>
      <c r="U59" s="28"/>
      <c r="V59" s="148"/>
      <c r="W59" s="16"/>
      <c r="X59" s="44"/>
      <c r="Y59" s="45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26"/>
      <c r="AQ59" s="39"/>
      <c r="AR59" s="40"/>
      <c r="AS59" s="195">
        <f>ROUND(L61,0)</f>
        <v>1134</v>
      </c>
      <c r="AT59" s="29"/>
    </row>
    <row r="60" spans="1:46" s="155" customFormat="1" ht="17.100000000000001" customHeight="1">
      <c r="A60" s="7">
        <v>16</v>
      </c>
      <c r="B60" s="8">
        <v>3880</v>
      </c>
      <c r="C60" s="9" t="s">
        <v>1318</v>
      </c>
      <c r="D60" s="234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133"/>
      <c r="P60" s="19"/>
      <c r="Q60" s="20"/>
      <c r="R60" s="20"/>
      <c r="S60" s="20"/>
      <c r="T60" s="31"/>
      <c r="U60" s="31"/>
      <c r="V60" s="122"/>
      <c r="W60" s="122"/>
      <c r="X60" s="122"/>
      <c r="Y60" s="129"/>
      <c r="Z60" s="43" t="s">
        <v>1853</v>
      </c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2" t="s">
        <v>1792</v>
      </c>
      <c r="AQ60" s="230">
        <v>1</v>
      </c>
      <c r="AR60" s="231"/>
      <c r="AS60" s="195">
        <f>ROUND(L61*AQ60,0)</f>
        <v>1134</v>
      </c>
      <c r="AT60" s="29"/>
    </row>
    <row r="61" spans="1:46" s="155" customFormat="1" ht="17.100000000000001" customHeight="1">
      <c r="A61" s="7">
        <v>16</v>
      </c>
      <c r="B61" s="8">
        <v>3881</v>
      </c>
      <c r="C61" s="9" t="s">
        <v>602</v>
      </c>
      <c r="D61" s="55"/>
      <c r="E61" s="56"/>
      <c r="F61" s="56"/>
      <c r="G61" s="134"/>
      <c r="H61" s="135"/>
      <c r="I61" s="135"/>
      <c r="J61" s="135"/>
      <c r="K61" s="135"/>
      <c r="L61" s="304">
        <f>L9*14</f>
        <v>1134</v>
      </c>
      <c r="M61" s="304"/>
      <c r="N61" s="14" t="s">
        <v>121</v>
      </c>
      <c r="O61" s="18"/>
      <c r="P61" s="91" t="s">
        <v>265</v>
      </c>
      <c r="Q61" s="92"/>
      <c r="R61" s="92"/>
      <c r="S61" s="92"/>
      <c r="T61" s="92"/>
      <c r="U61" s="92"/>
      <c r="V61" s="33"/>
      <c r="W61" s="24" t="s">
        <v>1792</v>
      </c>
      <c r="X61" s="239">
        <v>0.7</v>
      </c>
      <c r="Y61" s="240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26"/>
      <c r="AQ61" s="39"/>
      <c r="AR61" s="40"/>
      <c r="AS61" s="195">
        <f>ROUND(L61*X62,0)</f>
        <v>794</v>
      </c>
      <c r="AT61" s="29"/>
    </row>
    <row r="62" spans="1:46" s="155" customFormat="1" ht="17.100000000000001" hidden="1" customHeight="1">
      <c r="A62" s="7">
        <v>16</v>
      </c>
      <c r="B62" s="8">
        <v>3882</v>
      </c>
      <c r="C62" s="9" t="s">
        <v>603</v>
      </c>
      <c r="D62" s="57"/>
      <c r="E62" s="58"/>
      <c r="F62" s="58"/>
      <c r="G62" s="136"/>
      <c r="H62" s="136"/>
      <c r="I62" s="136"/>
      <c r="J62" s="137"/>
      <c r="K62" s="137"/>
      <c r="L62" s="20"/>
      <c r="M62" s="20"/>
      <c r="N62" s="20"/>
      <c r="O62" s="21"/>
      <c r="P62" s="96"/>
      <c r="Q62" s="97"/>
      <c r="R62" s="97"/>
      <c r="S62" s="97"/>
      <c r="T62" s="97"/>
      <c r="U62" s="97"/>
      <c r="V62" s="50"/>
      <c r="W62" s="22" t="s">
        <v>1792</v>
      </c>
      <c r="X62" s="230">
        <v>0.7</v>
      </c>
      <c r="Y62" s="231"/>
      <c r="Z62" s="43" t="s">
        <v>1853</v>
      </c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2" t="s">
        <v>1792</v>
      </c>
      <c r="AQ62" s="230">
        <v>1</v>
      </c>
      <c r="AR62" s="231"/>
      <c r="AS62" s="196">
        <f>ROUND(ROUND(L61*X62,0)*AQ62,0)</f>
        <v>794</v>
      </c>
      <c r="AT62" s="29"/>
    </row>
    <row r="63" spans="1:46" s="155" customFormat="1" ht="17.100000000000001" customHeight="1">
      <c r="A63" s="7">
        <v>16</v>
      </c>
      <c r="B63" s="8">
        <v>3883</v>
      </c>
      <c r="C63" s="9" t="s">
        <v>1319</v>
      </c>
      <c r="D63" s="232" t="s">
        <v>838</v>
      </c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15"/>
      <c r="P63" s="16"/>
      <c r="Q63" s="16"/>
      <c r="R63" s="16"/>
      <c r="S63" s="16"/>
      <c r="T63" s="28"/>
      <c r="U63" s="28"/>
      <c r="V63" s="148"/>
      <c r="W63" s="16"/>
      <c r="X63" s="44"/>
      <c r="Y63" s="45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26"/>
      <c r="AQ63" s="39"/>
      <c r="AR63" s="40"/>
      <c r="AS63" s="195">
        <f>ROUND(L65,0)</f>
        <v>1215</v>
      </c>
      <c r="AT63" s="29"/>
    </row>
    <row r="64" spans="1:46" s="155" customFormat="1" ht="17.100000000000001" customHeight="1">
      <c r="A64" s="7">
        <v>16</v>
      </c>
      <c r="B64" s="8">
        <v>3884</v>
      </c>
      <c r="C64" s="9" t="s">
        <v>1320</v>
      </c>
      <c r="D64" s="234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133"/>
      <c r="P64" s="19"/>
      <c r="Q64" s="20"/>
      <c r="R64" s="20"/>
      <c r="S64" s="20"/>
      <c r="T64" s="31"/>
      <c r="U64" s="31"/>
      <c r="V64" s="122"/>
      <c r="W64" s="122"/>
      <c r="X64" s="122"/>
      <c r="Y64" s="129"/>
      <c r="Z64" s="43" t="s">
        <v>1853</v>
      </c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2" t="s">
        <v>1792</v>
      </c>
      <c r="AQ64" s="230">
        <v>1</v>
      </c>
      <c r="AR64" s="231"/>
      <c r="AS64" s="195">
        <f>ROUND(L65*AQ64,0)</f>
        <v>1215</v>
      </c>
      <c r="AT64" s="29"/>
    </row>
    <row r="65" spans="1:46" s="155" customFormat="1" ht="17.100000000000001" customHeight="1">
      <c r="A65" s="7">
        <v>16</v>
      </c>
      <c r="B65" s="8">
        <v>3885</v>
      </c>
      <c r="C65" s="9" t="s">
        <v>604</v>
      </c>
      <c r="D65" s="55"/>
      <c r="E65" s="56"/>
      <c r="F65" s="56"/>
      <c r="G65" s="134"/>
      <c r="H65" s="135"/>
      <c r="I65" s="135"/>
      <c r="J65" s="135"/>
      <c r="K65" s="135"/>
      <c r="L65" s="304">
        <f>L9*15</f>
        <v>1215</v>
      </c>
      <c r="M65" s="304"/>
      <c r="N65" s="14" t="s">
        <v>121</v>
      </c>
      <c r="O65" s="18"/>
      <c r="P65" s="91" t="s">
        <v>265</v>
      </c>
      <c r="Q65" s="92"/>
      <c r="R65" s="92"/>
      <c r="S65" s="92"/>
      <c r="T65" s="92"/>
      <c r="U65" s="92"/>
      <c r="V65" s="33"/>
      <c r="W65" s="24" t="s">
        <v>1792</v>
      </c>
      <c r="X65" s="239">
        <v>0.7</v>
      </c>
      <c r="Y65" s="240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26"/>
      <c r="AQ65" s="39"/>
      <c r="AR65" s="40"/>
      <c r="AS65" s="195">
        <f>ROUND(L65*X66,0)</f>
        <v>851</v>
      </c>
      <c r="AT65" s="29"/>
    </row>
    <row r="66" spans="1:46" s="155" customFormat="1" ht="17.100000000000001" hidden="1" customHeight="1">
      <c r="A66" s="7">
        <v>16</v>
      </c>
      <c r="B66" s="8">
        <v>3886</v>
      </c>
      <c r="C66" s="9" t="s">
        <v>605</v>
      </c>
      <c r="D66" s="57"/>
      <c r="E66" s="58"/>
      <c r="F66" s="58"/>
      <c r="G66" s="136"/>
      <c r="H66" s="136"/>
      <c r="I66" s="136"/>
      <c r="J66" s="137"/>
      <c r="K66" s="137"/>
      <c r="L66" s="20"/>
      <c r="M66" s="20"/>
      <c r="N66" s="20"/>
      <c r="O66" s="21"/>
      <c r="P66" s="96"/>
      <c r="Q66" s="97"/>
      <c r="R66" s="97"/>
      <c r="S66" s="97"/>
      <c r="T66" s="97"/>
      <c r="U66" s="97"/>
      <c r="V66" s="50"/>
      <c r="W66" s="22" t="s">
        <v>1792</v>
      </c>
      <c r="X66" s="230">
        <v>0.7</v>
      </c>
      <c r="Y66" s="231"/>
      <c r="Z66" s="43" t="s">
        <v>1853</v>
      </c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2" t="s">
        <v>1792</v>
      </c>
      <c r="AQ66" s="230">
        <v>1</v>
      </c>
      <c r="AR66" s="231"/>
      <c r="AS66" s="196">
        <f>ROUND(ROUND(L65*X66,0)*AQ66,0)</f>
        <v>851</v>
      </c>
      <c r="AT66" s="29"/>
    </row>
    <row r="67" spans="1:46" s="155" customFormat="1" ht="17.100000000000001" customHeight="1">
      <c r="A67" s="7">
        <v>16</v>
      </c>
      <c r="B67" s="8">
        <v>3887</v>
      </c>
      <c r="C67" s="9" t="s">
        <v>1321</v>
      </c>
      <c r="D67" s="232" t="s">
        <v>839</v>
      </c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15"/>
      <c r="P67" s="16"/>
      <c r="Q67" s="16"/>
      <c r="R67" s="16"/>
      <c r="S67" s="16"/>
      <c r="T67" s="28"/>
      <c r="U67" s="28"/>
      <c r="V67" s="148"/>
      <c r="W67" s="16"/>
      <c r="X67" s="44"/>
      <c r="Y67" s="45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26"/>
      <c r="AQ67" s="39"/>
      <c r="AR67" s="40"/>
      <c r="AS67" s="195">
        <f>ROUND(L69,0)</f>
        <v>1296</v>
      </c>
      <c r="AT67" s="29"/>
    </row>
    <row r="68" spans="1:46" s="155" customFormat="1" ht="17.100000000000001" customHeight="1">
      <c r="A68" s="7">
        <v>16</v>
      </c>
      <c r="B68" s="8">
        <v>3888</v>
      </c>
      <c r="C68" s="9" t="s">
        <v>1322</v>
      </c>
      <c r="D68" s="234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133"/>
      <c r="P68" s="19"/>
      <c r="Q68" s="20"/>
      <c r="R68" s="20"/>
      <c r="S68" s="20"/>
      <c r="T68" s="31"/>
      <c r="U68" s="31"/>
      <c r="V68" s="122"/>
      <c r="W68" s="122"/>
      <c r="X68" s="122"/>
      <c r="Y68" s="129"/>
      <c r="Z68" s="43" t="s">
        <v>1853</v>
      </c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2" t="s">
        <v>1792</v>
      </c>
      <c r="AQ68" s="230">
        <v>1</v>
      </c>
      <c r="AR68" s="231"/>
      <c r="AS68" s="195">
        <f>ROUND(L69*AQ68,0)</f>
        <v>1296</v>
      </c>
      <c r="AT68" s="29"/>
    </row>
    <row r="69" spans="1:46" s="155" customFormat="1" ht="17.100000000000001" customHeight="1">
      <c r="A69" s="7">
        <v>16</v>
      </c>
      <c r="B69" s="8">
        <v>3889</v>
      </c>
      <c r="C69" s="9" t="s">
        <v>606</v>
      </c>
      <c r="D69" s="55"/>
      <c r="E69" s="56"/>
      <c r="F69" s="56"/>
      <c r="G69" s="134"/>
      <c r="H69" s="135"/>
      <c r="I69" s="135"/>
      <c r="J69" s="135"/>
      <c r="K69" s="135"/>
      <c r="L69" s="304">
        <f>L9*16</f>
        <v>1296</v>
      </c>
      <c r="M69" s="304"/>
      <c r="N69" s="14" t="s">
        <v>121</v>
      </c>
      <c r="O69" s="18"/>
      <c r="P69" s="91" t="s">
        <v>265</v>
      </c>
      <c r="Q69" s="92"/>
      <c r="R69" s="92"/>
      <c r="S69" s="92"/>
      <c r="T69" s="92"/>
      <c r="U69" s="92"/>
      <c r="V69" s="33"/>
      <c r="W69" s="24" t="s">
        <v>1792</v>
      </c>
      <c r="X69" s="239">
        <v>0.7</v>
      </c>
      <c r="Y69" s="240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26"/>
      <c r="AQ69" s="39"/>
      <c r="AR69" s="40"/>
      <c r="AS69" s="195">
        <f>ROUND(L69*X70,0)</f>
        <v>907</v>
      </c>
      <c r="AT69" s="29"/>
    </row>
    <row r="70" spans="1:46" s="155" customFormat="1" ht="17.100000000000001" hidden="1" customHeight="1">
      <c r="A70" s="7">
        <v>16</v>
      </c>
      <c r="B70" s="8">
        <v>3890</v>
      </c>
      <c r="C70" s="9" t="s">
        <v>607</v>
      </c>
      <c r="D70" s="57"/>
      <c r="E70" s="58"/>
      <c r="F70" s="58"/>
      <c r="G70" s="136"/>
      <c r="H70" s="136"/>
      <c r="I70" s="136"/>
      <c r="J70" s="137"/>
      <c r="K70" s="137"/>
      <c r="L70" s="20"/>
      <c r="M70" s="20"/>
      <c r="N70" s="20"/>
      <c r="O70" s="21"/>
      <c r="P70" s="96"/>
      <c r="Q70" s="97"/>
      <c r="R70" s="97"/>
      <c r="S70" s="97"/>
      <c r="T70" s="97"/>
      <c r="U70" s="97"/>
      <c r="V70" s="50"/>
      <c r="W70" s="22" t="s">
        <v>1792</v>
      </c>
      <c r="X70" s="230">
        <v>0.7</v>
      </c>
      <c r="Y70" s="231"/>
      <c r="Z70" s="43" t="s">
        <v>1853</v>
      </c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2" t="s">
        <v>1792</v>
      </c>
      <c r="AQ70" s="230">
        <v>1</v>
      </c>
      <c r="AR70" s="231"/>
      <c r="AS70" s="196">
        <f>ROUND(ROUND(L69*X70,0)*AQ70,0)</f>
        <v>907</v>
      </c>
      <c r="AT70" s="29"/>
    </row>
    <row r="71" spans="1:46" s="155" customFormat="1" ht="17.100000000000001" customHeight="1">
      <c r="A71" s="7">
        <v>16</v>
      </c>
      <c r="B71" s="8">
        <v>3891</v>
      </c>
      <c r="C71" s="9" t="s">
        <v>1323</v>
      </c>
      <c r="D71" s="232" t="s">
        <v>840</v>
      </c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15"/>
      <c r="P71" s="16"/>
      <c r="Q71" s="16"/>
      <c r="R71" s="16"/>
      <c r="S71" s="16"/>
      <c r="T71" s="28"/>
      <c r="U71" s="28"/>
      <c r="V71" s="148"/>
      <c r="W71" s="16"/>
      <c r="X71" s="44"/>
      <c r="Y71" s="45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26"/>
      <c r="AQ71" s="39"/>
      <c r="AR71" s="40"/>
      <c r="AS71" s="195">
        <f>ROUND(L73,0)</f>
        <v>1377</v>
      </c>
      <c r="AT71" s="29"/>
    </row>
    <row r="72" spans="1:46" s="155" customFormat="1" ht="17.100000000000001" customHeight="1">
      <c r="A72" s="7">
        <v>16</v>
      </c>
      <c r="B72" s="8">
        <v>3892</v>
      </c>
      <c r="C72" s="9" t="s">
        <v>1324</v>
      </c>
      <c r="D72" s="234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133"/>
      <c r="P72" s="19"/>
      <c r="Q72" s="20"/>
      <c r="R72" s="20"/>
      <c r="S72" s="20"/>
      <c r="T72" s="31"/>
      <c r="U72" s="31"/>
      <c r="V72" s="122"/>
      <c r="W72" s="122"/>
      <c r="X72" s="122"/>
      <c r="Y72" s="129"/>
      <c r="Z72" s="43" t="s">
        <v>1853</v>
      </c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2" t="s">
        <v>1792</v>
      </c>
      <c r="AQ72" s="230">
        <v>1</v>
      </c>
      <c r="AR72" s="231"/>
      <c r="AS72" s="195">
        <f>ROUND(L73*AQ72,0)</f>
        <v>1377</v>
      </c>
      <c r="AT72" s="29"/>
    </row>
    <row r="73" spans="1:46" s="155" customFormat="1" ht="17.100000000000001" customHeight="1">
      <c r="A73" s="7">
        <v>16</v>
      </c>
      <c r="B73" s="8">
        <v>3893</v>
      </c>
      <c r="C73" s="9" t="s">
        <v>608</v>
      </c>
      <c r="D73" s="55"/>
      <c r="E73" s="56"/>
      <c r="F73" s="56"/>
      <c r="G73" s="134"/>
      <c r="H73" s="135"/>
      <c r="I73" s="135"/>
      <c r="J73" s="135"/>
      <c r="K73" s="135"/>
      <c r="L73" s="304">
        <f>L9*17</f>
        <v>1377</v>
      </c>
      <c r="M73" s="304"/>
      <c r="N73" s="14" t="s">
        <v>121</v>
      </c>
      <c r="O73" s="18"/>
      <c r="P73" s="91" t="s">
        <v>265</v>
      </c>
      <c r="Q73" s="92"/>
      <c r="R73" s="92"/>
      <c r="S73" s="92"/>
      <c r="T73" s="92"/>
      <c r="U73" s="92"/>
      <c r="V73" s="33"/>
      <c r="W73" s="24" t="s">
        <v>1792</v>
      </c>
      <c r="X73" s="239">
        <v>0.7</v>
      </c>
      <c r="Y73" s="240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26"/>
      <c r="AQ73" s="39"/>
      <c r="AR73" s="40"/>
      <c r="AS73" s="195">
        <f>ROUND(L73*X74,0)</f>
        <v>964</v>
      </c>
      <c r="AT73" s="29"/>
    </row>
    <row r="74" spans="1:46" s="155" customFormat="1" ht="17.100000000000001" hidden="1" customHeight="1">
      <c r="A74" s="7">
        <v>16</v>
      </c>
      <c r="B74" s="8">
        <v>3894</v>
      </c>
      <c r="C74" s="9" t="s">
        <v>609</v>
      </c>
      <c r="D74" s="57"/>
      <c r="E74" s="58"/>
      <c r="F74" s="58"/>
      <c r="G74" s="136"/>
      <c r="H74" s="136"/>
      <c r="I74" s="136"/>
      <c r="J74" s="137"/>
      <c r="K74" s="137"/>
      <c r="L74" s="20"/>
      <c r="M74" s="20"/>
      <c r="N74" s="20"/>
      <c r="O74" s="21"/>
      <c r="P74" s="96"/>
      <c r="Q74" s="97"/>
      <c r="R74" s="97"/>
      <c r="S74" s="97"/>
      <c r="T74" s="97"/>
      <c r="U74" s="97"/>
      <c r="V74" s="50"/>
      <c r="W74" s="22" t="s">
        <v>1792</v>
      </c>
      <c r="X74" s="230">
        <v>0.7</v>
      </c>
      <c r="Y74" s="231"/>
      <c r="Z74" s="43" t="s">
        <v>1853</v>
      </c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2" t="s">
        <v>1792</v>
      </c>
      <c r="AQ74" s="230">
        <v>1</v>
      </c>
      <c r="AR74" s="231"/>
      <c r="AS74" s="196">
        <f>ROUND(ROUND(L73*X74,0)*AQ74,0)</f>
        <v>964</v>
      </c>
      <c r="AT74" s="29"/>
    </row>
    <row r="75" spans="1:46" s="155" customFormat="1" ht="17.100000000000001" customHeight="1">
      <c r="A75" s="7">
        <v>16</v>
      </c>
      <c r="B75" s="8">
        <v>3895</v>
      </c>
      <c r="C75" s="9" t="s">
        <v>1325</v>
      </c>
      <c r="D75" s="232" t="s">
        <v>848</v>
      </c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15"/>
      <c r="P75" s="16"/>
      <c r="Q75" s="16"/>
      <c r="R75" s="16"/>
      <c r="S75" s="16"/>
      <c r="T75" s="28"/>
      <c r="U75" s="28"/>
      <c r="V75" s="148"/>
      <c r="W75" s="16"/>
      <c r="X75" s="44"/>
      <c r="Y75" s="45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6"/>
      <c r="AQ75" s="39"/>
      <c r="AR75" s="40"/>
      <c r="AS75" s="195">
        <f>ROUND(L77,0)</f>
        <v>1458</v>
      </c>
      <c r="AT75" s="29"/>
    </row>
    <row r="76" spans="1:46" s="155" customFormat="1" ht="17.100000000000001" customHeight="1">
      <c r="A76" s="7">
        <v>16</v>
      </c>
      <c r="B76" s="8">
        <v>3896</v>
      </c>
      <c r="C76" s="9" t="s">
        <v>1326</v>
      </c>
      <c r="D76" s="234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133"/>
      <c r="P76" s="19"/>
      <c r="Q76" s="20"/>
      <c r="R76" s="20"/>
      <c r="S76" s="20"/>
      <c r="T76" s="31"/>
      <c r="U76" s="31"/>
      <c r="V76" s="122"/>
      <c r="W76" s="122"/>
      <c r="X76" s="122"/>
      <c r="Y76" s="129"/>
      <c r="Z76" s="43" t="s">
        <v>1853</v>
      </c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2" t="s">
        <v>1792</v>
      </c>
      <c r="AQ76" s="230">
        <v>1</v>
      </c>
      <c r="AR76" s="231"/>
      <c r="AS76" s="195">
        <f>ROUND(L77*AQ76,0)</f>
        <v>1458</v>
      </c>
      <c r="AT76" s="29"/>
    </row>
    <row r="77" spans="1:46" s="155" customFormat="1" ht="17.100000000000001" customHeight="1">
      <c r="A77" s="7">
        <v>16</v>
      </c>
      <c r="B77" s="8">
        <v>3897</v>
      </c>
      <c r="C77" s="9" t="s">
        <v>610</v>
      </c>
      <c r="D77" s="55"/>
      <c r="E77" s="56"/>
      <c r="F77" s="56"/>
      <c r="G77" s="134"/>
      <c r="H77" s="135"/>
      <c r="I77" s="135"/>
      <c r="J77" s="135"/>
      <c r="K77" s="135"/>
      <c r="L77" s="304">
        <f>L9*18</f>
        <v>1458</v>
      </c>
      <c r="M77" s="304"/>
      <c r="N77" s="14" t="s">
        <v>121</v>
      </c>
      <c r="O77" s="18"/>
      <c r="P77" s="91" t="s">
        <v>265</v>
      </c>
      <c r="Q77" s="92"/>
      <c r="R77" s="92"/>
      <c r="S77" s="92"/>
      <c r="T77" s="92"/>
      <c r="U77" s="92"/>
      <c r="V77" s="33"/>
      <c r="W77" s="24" t="s">
        <v>1792</v>
      </c>
      <c r="X77" s="239">
        <v>0.7</v>
      </c>
      <c r="Y77" s="240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26"/>
      <c r="AQ77" s="39"/>
      <c r="AR77" s="40"/>
      <c r="AS77" s="195">
        <f>ROUND(L77*X78,0)</f>
        <v>1021</v>
      </c>
      <c r="AT77" s="29"/>
    </row>
    <row r="78" spans="1:46" s="155" customFormat="1" ht="17.100000000000001" hidden="1" customHeight="1">
      <c r="A78" s="7">
        <v>16</v>
      </c>
      <c r="B78" s="8">
        <v>3898</v>
      </c>
      <c r="C78" s="9" t="s">
        <v>611</v>
      </c>
      <c r="D78" s="57"/>
      <c r="E78" s="58"/>
      <c r="F78" s="58"/>
      <c r="G78" s="136"/>
      <c r="H78" s="136"/>
      <c r="I78" s="136"/>
      <c r="J78" s="137"/>
      <c r="K78" s="137"/>
      <c r="L78" s="20"/>
      <c r="M78" s="20"/>
      <c r="N78" s="20"/>
      <c r="O78" s="21"/>
      <c r="P78" s="96"/>
      <c r="Q78" s="97"/>
      <c r="R78" s="97"/>
      <c r="S78" s="97"/>
      <c r="T78" s="97"/>
      <c r="U78" s="97"/>
      <c r="V78" s="50"/>
      <c r="W78" s="22" t="s">
        <v>1792</v>
      </c>
      <c r="X78" s="230">
        <v>0.7</v>
      </c>
      <c r="Y78" s="231"/>
      <c r="Z78" s="43" t="s">
        <v>1853</v>
      </c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2" t="s">
        <v>1792</v>
      </c>
      <c r="AQ78" s="230">
        <v>1</v>
      </c>
      <c r="AR78" s="231"/>
      <c r="AS78" s="196">
        <f>ROUND(ROUND(L77*X78,0)*AQ78,0)</f>
        <v>1021</v>
      </c>
      <c r="AT78" s="29"/>
    </row>
    <row r="79" spans="1:46" s="155" customFormat="1" ht="17.100000000000001" customHeight="1">
      <c r="A79" s="7">
        <v>16</v>
      </c>
      <c r="B79" s="8">
        <v>3899</v>
      </c>
      <c r="C79" s="9" t="s">
        <v>1327</v>
      </c>
      <c r="D79" s="232" t="s">
        <v>849</v>
      </c>
      <c r="E79" s="233"/>
      <c r="F79" s="233"/>
      <c r="G79" s="233"/>
      <c r="H79" s="233"/>
      <c r="I79" s="233"/>
      <c r="J79" s="233"/>
      <c r="K79" s="233"/>
      <c r="L79" s="233"/>
      <c r="M79" s="233"/>
      <c r="N79" s="233"/>
      <c r="O79" s="15"/>
      <c r="P79" s="16"/>
      <c r="Q79" s="16"/>
      <c r="R79" s="16"/>
      <c r="S79" s="16"/>
      <c r="T79" s="28"/>
      <c r="U79" s="28"/>
      <c r="V79" s="148"/>
      <c r="W79" s="16"/>
      <c r="X79" s="44"/>
      <c r="Y79" s="45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26"/>
      <c r="AQ79" s="39"/>
      <c r="AR79" s="40"/>
      <c r="AS79" s="195">
        <f>ROUND(L81,0)</f>
        <v>1539</v>
      </c>
      <c r="AT79" s="29"/>
    </row>
    <row r="80" spans="1:46" s="155" customFormat="1" ht="17.100000000000001" customHeight="1">
      <c r="A80" s="7">
        <v>16</v>
      </c>
      <c r="B80" s="8">
        <v>3900</v>
      </c>
      <c r="C80" s="9" t="s">
        <v>1328</v>
      </c>
      <c r="D80" s="234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133"/>
      <c r="P80" s="19"/>
      <c r="Q80" s="20"/>
      <c r="R80" s="20"/>
      <c r="S80" s="20"/>
      <c r="T80" s="31"/>
      <c r="U80" s="31"/>
      <c r="V80" s="122"/>
      <c r="W80" s="122"/>
      <c r="X80" s="122"/>
      <c r="Y80" s="129"/>
      <c r="Z80" s="43" t="s">
        <v>1853</v>
      </c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2" t="s">
        <v>1792</v>
      </c>
      <c r="AQ80" s="230">
        <v>1</v>
      </c>
      <c r="AR80" s="231"/>
      <c r="AS80" s="195">
        <f>ROUND(L81*AQ80,0)</f>
        <v>1539</v>
      </c>
      <c r="AT80" s="29"/>
    </row>
    <row r="81" spans="1:46" s="155" customFormat="1" ht="17.100000000000001" customHeight="1">
      <c r="A81" s="7">
        <v>16</v>
      </c>
      <c r="B81" s="8">
        <v>3901</v>
      </c>
      <c r="C81" s="9" t="s">
        <v>612</v>
      </c>
      <c r="D81" s="55"/>
      <c r="E81" s="56"/>
      <c r="F81" s="56"/>
      <c r="G81" s="134"/>
      <c r="H81" s="135"/>
      <c r="I81" s="135"/>
      <c r="J81" s="135"/>
      <c r="K81" s="135"/>
      <c r="L81" s="304">
        <f>L9*19</f>
        <v>1539</v>
      </c>
      <c r="M81" s="304"/>
      <c r="N81" s="14" t="s">
        <v>121</v>
      </c>
      <c r="O81" s="18"/>
      <c r="P81" s="91" t="s">
        <v>265</v>
      </c>
      <c r="Q81" s="92"/>
      <c r="R81" s="92"/>
      <c r="S81" s="92"/>
      <c r="T81" s="92"/>
      <c r="U81" s="92"/>
      <c r="V81" s="33"/>
      <c r="W81" s="24" t="s">
        <v>1792</v>
      </c>
      <c r="X81" s="239">
        <v>0.7</v>
      </c>
      <c r="Y81" s="240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26"/>
      <c r="AQ81" s="39"/>
      <c r="AR81" s="40"/>
      <c r="AS81" s="195">
        <f>ROUND(L81*X82,0)</f>
        <v>1077</v>
      </c>
      <c r="AT81" s="29"/>
    </row>
    <row r="82" spans="1:46" s="155" customFormat="1" ht="17.100000000000001" hidden="1" customHeight="1">
      <c r="A82" s="7">
        <v>16</v>
      </c>
      <c r="B82" s="8">
        <v>3902</v>
      </c>
      <c r="C82" s="9" t="s">
        <v>613</v>
      </c>
      <c r="D82" s="57"/>
      <c r="E82" s="58"/>
      <c r="F82" s="58"/>
      <c r="G82" s="136"/>
      <c r="H82" s="136"/>
      <c r="I82" s="136"/>
      <c r="J82" s="137"/>
      <c r="K82" s="137"/>
      <c r="L82" s="20"/>
      <c r="M82" s="20"/>
      <c r="N82" s="20"/>
      <c r="O82" s="21"/>
      <c r="P82" s="96"/>
      <c r="Q82" s="97"/>
      <c r="R82" s="97"/>
      <c r="S82" s="97"/>
      <c r="T82" s="97"/>
      <c r="U82" s="97"/>
      <c r="V82" s="50"/>
      <c r="W82" s="22" t="s">
        <v>1792</v>
      </c>
      <c r="X82" s="230">
        <v>0.7</v>
      </c>
      <c r="Y82" s="231"/>
      <c r="Z82" s="43" t="s">
        <v>1853</v>
      </c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2" t="s">
        <v>1792</v>
      </c>
      <c r="AQ82" s="230">
        <v>1</v>
      </c>
      <c r="AR82" s="231"/>
      <c r="AS82" s="196">
        <f>ROUND(ROUND(L81*X82,0)*AQ82,0)</f>
        <v>1077</v>
      </c>
      <c r="AT82" s="29"/>
    </row>
    <row r="83" spans="1:46" s="155" customFormat="1" ht="17.100000000000001" customHeight="1">
      <c r="A83" s="7">
        <v>16</v>
      </c>
      <c r="B83" s="8">
        <v>3903</v>
      </c>
      <c r="C83" s="9" t="s">
        <v>1329</v>
      </c>
      <c r="D83" s="232" t="s">
        <v>850</v>
      </c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15"/>
      <c r="P83" s="16"/>
      <c r="Q83" s="16"/>
      <c r="R83" s="16"/>
      <c r="S83" s="16"/>
      <c r="T83" s="28"/>
      <c r="U83" s="28"/>
      <c r="V83" s="148"/>
      <c r="W83" s="16"/>
      <c r="X83" s="44"/>
      <c r="Y83" s="45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26"/>
      <c r="AQ83" s="39"/>
      <c r="AR83" s="40"/>
      <c r="AS83" s="195">
        <f>ROUND(L85,0)</f>
        <v>1620</v>
      </c>
      <c r="AT83" s="29"/>
    </row>
    <row r="84" spans="1:46" s="155" customFormat="1" ht="17.100000000000001" customHeight="1">
      <c r="A84" s="7">
        <v>16</v>
      </c>
      <c r="B84" s="8">
        <v>3904</v>
      </c>
      <c r="C84" s="9" t="s">
        <v>1330</v>
      </c>
      <c r="D84" s="234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133"/>
      <c r="P84" s="19"/>
      <c r="Q84" s="20"/>
      <c r="R84" s="20"/>
      <c r="S84" s="20"/>
      <c r="T84" s="31"/>
      <c r="U84" s="31"/>
      <c r="V84" s="122"/>
      <c r="W84" s="122"/>
      <c r="X84" s="122"/>
      <c r="Y84" s="129"/>
      <c r="Z84" s="43" t="s">
        <v>1853</v>
      </c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2" t="s">
        <v>1792</v>
      </c>
      <c r="AQ84" s="230">
        <v>1</v>
      </c>
      <c r="AR84" s="231"/>
      <c r="AS84" s="195">
        <f>ROUND(L85*AQ84,0)</f>
        <v>1620</v>
      </c>
      <c r="AT84" s="29"/>
    </row>
    <row r="85" spans="1:46" s="155" customFormat="1" ht="17.100000000000001" customHeight="1">
      <c r="A85" s="7">
        <v>16</v>
      </c>
      <c r="B85" s="8">
        <v>3905</v>
      </c>
      <c r="C85" s="9" t="s">
        <v>614</v>
      </c>
      <c r="D85" s="55"/>
      <c r="E85" s="56"/>
      <c r="F85" s="56"/>
      <c r="G85" s="134"/>
      <c r="H85" s="135"/>
      <c r="I85" s="135"/>
      <c r="J85" s="135"/>
      <c r="K85" s="135"/>
      <c r="L85" s="304">
        <f>L9*20</f>
        <v>1620</v>
      </c>
      <c r="M85" s="304"/>
      <c r="N85" s="14" t="s">
        <v>121</v>
      </c>
      <c r="O85" s="18"/>
      <c r="P85" s="91" t="s">
        <v>265</v>
      </c>
      <c r="Q85" s="92"/>
      <c r="R85" s="92"/>
      <c r="S85" s="92"/>
      <c r="T85" s="92"/>
      <c r="U85" s="92"/>
      <c r="V85" s="33"/>
      <c r="W85" s="24" t="s">
        <v>1792</v>
      </c>
      <c r="X85" s="239">
        <v>0.7</v>
      </c>
      <c r="Y85" s="240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26"/>
      <c r="AQ85" s="39"/>
      <c r="AR85" s="40"/>
      <c r="AS85" s="195">
        <f>ROUND(L85*X86,0)</f>
        <v>1134</v>
      </c>
      <c r="AT85" s="29"/>
    </row>
    <row r="86" spans="1:46" s="155" customFormat="1" ht="17.100000000000001" hidden="1" customHeight="1">
      <c r="A86" s="7">
        <v>16</v>
      </c>
      <c r="B86" s="8">
        <v>3906</v>
      </c>
      <c r="C86" s="9" t="s">
        <v>615</v>
      </c>
      <c r="D86" s="57"/>
      <c r="E86" s="58"/>
      <c r="F86" s="58"/>
      <c r="G86" s="136"/>
      <c r="H86" s="136"/>
      <c r="I86" s="136"/>
      <c r="J86" s="137"/>
      <c r="K86" s="137"/>
      <c r="L86" s="20"/>
      <c r="M86" s="20"/>
      <c r="N86" s="20"/>
      <c r="O86" s="21"/>
      <c r="P86" s="96"/>
      <c r="Q86" s="97"/>
      <c r="R86" s="97"/>
      <c r="S86" s="97"/>
      <c r="T86" s="97"/>
      <c r="U86" s="97"/>
      <c r="V86" s="50"/>
      <c r="W86" s="22" t="s">
        <v>1792</v>
      </c>
      <c r="X86" s="230">
        <v>0.7</v>
      </c>
      <c r="Y86" s="231"/>
      <c r="Z86" s="43" t="s">
        <v>1853</v>
      </c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2" t="s">
        <v>1792</v>
      </c>
      <c r="AQ86" s="230">
        <v>1</v>
      </c>
      <c r="AR86" s="231"/>
      <c r="AS86" s="196">
        <f>ROUND(ROUND(L85*X86,0)*AQ86,0)</f>
        <v>1134</v>
      </c>
      <c r="AT86" s="29"/>
    </row>
    <row r="87" spans="1:46" s="155" customFormat="1" ht="17.100000000000001" customHeight="1">
      <c r="A87" s="7">
        <v>16</v>
      </c>
      <c r="B87" s="8">
        <v>3907</v>
      </c>
      <c r="C87" s="9" t="s">
        <v>1331</v>
      </c>
      <c r="D87" s="232" t="s">
        <v>851</v>
      </c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15"/>
      <c r="P87" s="16"/>
      <c r="Q87" s="16"/>
      <c r="R87" s="16"/>
      <c r="S87" s="16"/>
      <c r="T87" s="28"/>
      <c r="U87" s="28"/>
      <c r="V87" s="148"/>
      <c r="W87" s="16"/>
      <c r="X87" s="44"/>
      <c r="Y87" s="45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26"/>
      <c r="AQ87" s="39"/>
      <c r="AR87" s="40"/>
      <c r="AS87" s="195">
        <f>ROUND(L89,0)</f>
        <v>1701</v>
      </c>
      <c r="AT87" s="29"/>
    </row>
    <row r="88" spans="1:46" s="155" customFormat="1" ht="17.100000000000001" customHeight="1">
      <c r="A88" s="7">
        <v>16</v>
      </c>
      <c r="B88" s="8">
        <v>3908</v>
      </c>
      <c r="C88" s="9" t="s">
        <v>1332</v>
      </c>
      <c r="D88" s="234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133"/>
      <c r="P88" s="19"/>
      <c r="Q88" s="20"/>
      <c r="R88" s="20"/>
      <c r="S88" s="20"/>
      <c r="T88" s="31"/>
      <c r="U88" s="31"/>
      <c r="V88" s="122"/>
      <c r="W88" s="122"/>
      <c r="X88" s="122"/>
      <c r="Y88" s="129"/>
      <c r="Z88" s="43" t="s">
        <v>1853</v>
      </c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2" t="s">
        <v>1792</v>
      </c>
      <c r="AQ88" s="230">
        <v>1</v>
      </c>
      <c r="AR88" s="231"/>
      <c r="AS88" s="195">
        <f>ROUND(L89*AQ88,0)</f>
        <v>1701</v>
      </c>
      <c r="AT88" s="29"/>
    </row>
    <row r="89" spans="1:46" s="155" customFormat="1" ht="17.100000000000001" customHeight="1">
      <c r="A89" s="7">
        <v>16</v>
      </c>
      <c r="B89" s="8">
        <v>3909</v>
      </c>
      <c r="C89" s="9" t="s">
        <v>616</v>
      </c>
      <c r="D89" s="57"/>
      <c r="E89" s="58"/>
      <c r="F89" s="58"/>
      <c r="G89" s="136"/>
      <c r="H89" s="137"/>
      <c r="I89" s="137"/>
      <c r="J89" s="137"/>
      <c r="K89" s="137"/>
      <c r="L89" s="305">
        <f>L9*21</f>
        <v>1701</v>
      </c>
      <c r="M89" s="305"/>
      <c r="N89" s="20" t="s">
        <v>121</v>
      </c>
      <c r="O89" s="21"/>
      <c r="P89" s="112" t="s">
        <v>265</v>
      </c>
      <c r="Q89" s="113"/>
      <c r="R89" s="113"/>
      <c r="S89" s="113"/>
      <c r="T89" s="113"/>
      <c r="U89" s="113"/>
      <c r="V89" s="114"/>
      <c r="W89" s="26" t="s">
        <v>1792</v>
      </c>
      <c r="X89" s="236">
        <v>0.7</v>
      </c>
      <c r="Y89" s="23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26"/>
      <c r="AQ89" s="39"/>
      <c r="AR89" s="40"/>
      <c r="AS89" s="196">
        <f>ROUND(L89*X90,0)</f>
        <v>1191</v>
      </c>
      <c r="AT89" s="41"/>
    </row>
    <row r="90" spans="1:46" s="155" customFormat="1" ht="17.100000000000001" hidden="1" customHeight="1">
      <c r="A90" s="7">
        <v>16</v>
      </c>
      <c r="B90" s="8">
        <v>3910</v>
      </c>
      <c r="C90" s="9" t="s">
        <v>617</v>
      </c>
      <c r="D90" s="57"/>
      <c r="E90" s="58"/>
      <c r="F90" s="58"/>
      <c r="G90" s="136"/>
      <c r="H90" s="136"/>
      <c r="I90" s="136"/>
      <c r="J90" s="137"/>
      <c r="K90" s="137"/>
      <c r="L90" s="20"/>
      <c r="M90" s="20"/>
      <c r="N90" s="20"/>
      <c r="O90" s="21"/>
      <c r="P90" s="96"/>
      <c r="Q90" s="97"/>
      <c r="R90" s="97"/>
      <c r="S90" s="97"/>
      <c r="T90" s="97"/>
      <c r="U90" s="97"/>
      <c r="V90" s="50"/>
      <c r="W90" s="22" t="s">
        <v>1792</v>
      </c>
      <c r="X90" s="230">
        <v>0.7</v>
      </c>
      <c r="Y90" s="231"/>
      <c r="Z90" s="43" t="s">
        <v>1853</v>
      </c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2" t="s">
        <v>1792</v>
      </c>
      <c r="AQ90" s="230">
        <v>1</v>
      </c>
      <c r="AR90" s="231"/>
      <c r="AS90" s="111">
        <f>ROUND(ROUND(L89*X90,0)*AQ90,0)</f>
        <v>1191</v>
      </c>
      <c r="AT90" s="41"/>
    </row>
    <row r="91" spans="1:46" ht="17.100000000000001" customHeight="1">
      <c r="A91" s="1"/>
    </row>
    <row r="92" spans="1:46" ht="17.100000000000001" customHeight="1">
      <c r="A92" s="1"/>
    </row>
    <row r="93" spans="1:46" s="155" customFormat="1" ht="17.100000000000001" customHeight="1">
      <c r="A93" s="25"/>
      <c r="B93" s="25"/>
      <c r="C93" s="14"/>
      <c r="D93" s="14"/>
      <c r="E93" s="14"/>
      <c r="F93" s="14"/>
      <c r="G93" s="14"/>
      <c r="H93" s="14"/>
      <c r="I93" s="32"/>
      <c r="J93" s="32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24"/>
      <c r="V93" s="24"/>
      <c r="W93" s="14"/>
      <c r="X93" s="27"/>
      <c r="Y93" s="30"/>
      <c r="Z93" s="14"/>
      <c r="AA93" s="14"/>
      <c r="AB93" s="14"/>
      <c r="AC93" s="27"/>
      <c r="AD93" s="30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4"/>
      <c r="AT93" s="121"/>
    </row>
    <row r="94" spans="1:46" s="155" customFormat="1" ht="17.100000000000001" customHeight="1">
      <c r="A94" s="25"/>
      <c r="B94" s="25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24"/>
      <c r="V94" s="24"/>
      <c r="W94" s="14"/>
      <c r="X94" s="24"/>
      <c r="Y94" s="30"/>
      <c r="Z94" s="14"/>
      <c r="AA94" s="14"/>
      <c r="AB94" s="14"/>
      <c r="AC94" s="27"/>
      <c r="AD94" s="30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4"/>
      <c r="AT94" s="121"/>
    </row>
    <row r="95" spans="1:46" s="155" customFormat="1" ht="17.100000000000001" customHeight="1">
      <c r="A95" s="25"/>
      <c r="B95" s="25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24"/>
      <c r="V95" s="24"/>
      <c r="W95" s="14"/>
      <c r="X95" s="24"/>
      <c r="Y95" s="30"/>
      <c r="Z95" s="14"/>
      <c r="AA95" s="14"/>
      <c r="AB95" s="14"/>
      <c r="AC95" s="13"/>
      <c r="AD95" s="13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34"/>
      <c r="AT95" s="121"/>
    </row>
    <row r="96" spans="1:46" s="155" customFormat="1" ht="17.100000000000001" customHeight="1">
      <c r="A96" s="25"/>
      <c r="B96" s="25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35"/>
      <c r="U96" s="158"/>
      <c r="V96" s="158"/>
      <c r="W96" s="121"/>
      <c r="X96" s="158"/>
      <c r="Y96" s="30"/>
      <c r="Z96" s="14"/>
      <c r="AA96" s="14"/>
      <c r="AB96" s="14"/>
      <c r="AC96" s="27"/>
      <c r="AD96" s="30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4"/>
      <c r="AT96" s="121"/>
    </row>
    <row r="97" spans="1:46" s="155" customFormat="1" ht="17.100000000000001" customHeight="1">
      <c r="A97" s="25"/>
      <c r="B97" s="25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24"/>
      <c r="U97" s="27"/>
      <c r="V97" s="30"/>
      <c r="W97" s="14"/>
      <c r="X97" s="24"/>
      <c r="Y97" s="30"/>
      <c r="Z97" s="14"/>
      <c r="AA97" s="14"/>
      <c r="AB97" s="14"/>
      <c r="AC97" s="27"/>
      <c r="AD97" s="30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4"/>
      <c r="AT97" s="121"/>
    </row>
    <row r="98" spans="1:46" s="155" customFormat="1" ht="17.100000000000001" customHeight="1">
      <c r="A98" s="25"/>
      <c r="B98" s="25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24"/>
      <c r="V98" s="30"/>
      <c r="W98" s="14"/>
      <c r="X98" s="24"/>
      <c r="Y98" s="30"/>
      <c r="Z98" s="14"/>
      <c r="AA98" s="14"/>
      <c r="AB98" s="14"/>
      <c r="AC98" s="13"/>
      <c r="AD98" s="13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34"/>
      <c r="AT98" s="121"/>
    </row>
    <row r="99" spans="1:46" s="155" customFormat="1" ht="17.100000000000001" customHeight="1">
      <c r="A99" s="25"/>
      <c r="B99" s="25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24"/>
      <c r="V99" s="30"/>
      <c r="W99" s="14"/>
      <c r="X99" s="27"/>
      <c r="Y99" s="30"/>
      <c r="Z99" s="14"/>
      <c r="AA99" s="14"/>
      <c r="AB99" s="14"/>
      <c r="AC99" s="27"/>
      <c r="AD99" s="30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4"/>
      <c r="AT99" s="121"/>
    </row>
  </sheetData>
  <mergeCells count="126">
    <mergeCell ref="AQ90:AR90"/>
    <mergeCell ref="D87:N88"/>
    <mergeCell ref="AQ88:AR88"/>
    <mergeCell ref="L89:M89"/>
    <mergeCell ref="AQ80:AR80"/>
    <mergeCell ref="X82:Y82"/>
    <mergeCell ref="AQ82:AR82"/>
    <mergeCell ref="D79:N80"/>
    <mergeCell ref="X81:Y81"/>
    <mergeCell ref="AQ84:AR84"/>
    <mergeCell ref="L81:M81"/>
    <mergeCell ref="X89:Y89"/>
    <mergeCell ref="X90:Y90"/>
    <mergeCell ref="X86:Y86"/>
    <mergeCell ref="AQ86:AR86"/>
    <mergeCell ref="D83:N84"/>
    <mergeCell ref="X85:Y85"/>
    <mergeCell ref="L85:M85"/>
    <mergeCell ref="D71:N72"/>
    <mergeCell ref="X73:Y73"/>
    <mergeCell ref="X78:Y78"/>
    <mergeCell ref="AQ78:AR78"/>
    <mergeCell ref="D75:N76"/>
    <mergeCell ref="L73:M73"/>
    <mergeCell ref="L77:M77"/>
    <mergeCell ref="AQ70:AR70"/>
    <mergeCell ref="D67:N68"/>
    <mergeCell ref="X69:Y69"/>
    <mergeCell ref="AQ72:AR72"/>
    <mergeCell ref="X77:Y77"/>
    <mergeCell ref="X74:Y74"/>
    <mergeCell ref="AQ74:AR74"/>
    <mergeCell ref="AQ76:AR76"/>
    <mergeCell ref="AQ68:AR68"/>
    <mergeCell ref="L69:M69"/>
    <mergeCell ref="X70:Y70"/>
    <mergeCell ref="AQ64:AR64"/>
    <mergeCell ref="X66:Y66"/>
    <mergeCell ref="AQ66:AR66"/>
    <mergeCell ref="D63:N64"/>
    <mergeCell ref="X65:Y65"/>
    <mergeCell ref="L61:M61"/>
    <mergeCell ref="L65:M65"/>
    <mergeCell ref="X62:Y62"/>
    <mergeCell ref="AQ62:AR62"/>
    <mergeCell ref="D59:N60"/>
    <mergeCell ref="X61:Y61"/>
    <mergeCell ref="L49:M49"/>
    <mergeCell ref="X58:Y58"/>
    <mergeCell ref="AQ58:AR58"/>
    <mergeCell ref="D55:N56"/>
    <mergeCell ref="AQ60:AR60"/>
    <mergeCell ref="X57:Y57"/>
    <mergeCell ref="AQ56:AR56"/>
    <mergeCell ref="AQ52:AR52"/>
    <mergeCell ref="L53:M53"/>
    <mergeCell ref="X54:Y54"/>
    <mergeCell ref="AQ54:AR54"/>
    <mergeCell ref="D51:N52"/>
    <mergeCell ref="X53:Y53"/>
    <mergeCell ref="L57:M57"/>
    <mergeCell ref="D35:N36"/>
    <mergeCell ref="X37:Y37"/>
    <mergeCell ref="L41:M41"/>
    <mergeCell ref="X42:Y42"/>
    <mergeCell ref="AQ42:AR42"/>
    <mergeCell ref="D39:N40"/>
    <mergeCell ref="X50:Y50"/>
    <mergeCell ref="AQ50:AR50"/>
    <mergeCell ref="D47:N48"/>
    <mergeCell ref="X49:Y49"/>
    <mergeCell ref="X46:Y46"/>
    <mergeCell ref="AQ46:AR46"/>
    <mergeCell ref="AQ48:AR48"/>
    <mergeCell ref="X26:Y26"/>
    <mergeCell ref="AQ26:AR26"/>
    <mergeCell ref="D27:N28"/>
    <mergeCell ref="AQ32:AR32"/>
    <mergeCell ref="X29:Y29"/>
    <mergeCell ref="AQ28:AR28"/>
    <mergeCell ref="L29:M29"/>
    <mergeCell ref="D43:N44"/>
    <mergeCell ref="X45:Y45"/>
    <mergeCell ref="AQ44:AR44"/>
    <mergeCell ref="L45:M45"/>
    <mergeCell ref="AQ34:AR34"/>
    <mergeCell ref="D31:N32"/>
    <mergeCell ref="X33:Y33"/>
    <mergeCell ref="X30:Y30"/>
    <mergeCell ref="AQ30:AR30"/>
    <mergeCell ref="X41:Y41"/>
    <mergeCell ref="AQ40:AR40"/>
    <mergeCell ref="AQ36:AR36"/>
    <mergeCell ref="L33:M33"/>
    <mergeCell ref="X34:Y34"/>
    <mergeCell ref="L37:M37"/>
    <mergeCell ref="X38:Y38"/>
    <mergeCell ref="AQ38:AR38"/>
    <mergeCell ref="AQ20:AR20"/>
    <mergeCell ref="L21:M21"/>
    <mergeCell ref="X22:Y22"/>
    <mergeCell ref="AQ22:AR22"/>
    <mergeCell ref="D19:N20"/>
    <mergeCell ref="X21:Y21"/>
    <mergeCell ref="L25:M25"/>
    <mergeCell ref="AQ12:AR12"/>
    <mergeCell ref="L9:M9"/>
    <mergeCell ref="D23:N24"/>
    <mergeCell ref="X25:Y25"/>
    <mergeCell ref="AQ24:AR24"/>
    <mergeCell ref="AQ8:AR8"/>
    <mergeCell ref="AQ10:AR10"/>
    <mergeCell ref="X10:Y10"/>
    <mergeCell ref="D11:N12"/>
    <mergeCell ref="D7:N8"/>
    <mergeCell ref="X9:Y9"/>
    <mergeCell ref="X18:Y18"/>
    <mergeCell ref="AQ18:AR18"/>
    <mergeCell ref="D15:N16"/>
    <mergeCell ref="X17:Y17"/>
    <mergeCell ref="L13:M13"/>
    <mergeCell ref="X14:Y14"/>
    <mergeCell ref="AQ14:AR14"/>
    <mergeCell ref="AQ16:AR16"/>
    <mergeCell ref="X13:Y13"/>
    <mergeCell ref="L17:M17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  <rowBreaks count="1" manualBreakCount="1">
    <brk id="92" max="4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U75"/>
  <sheetViews>
    <sheetView view="pageBreakPreview" topLeftCell="A48" zoomScale="85" zoomScaleNormal="100" zoomScaleSheetLayoutView="85" workbookViewId="0">
      <selection activeCell="L72" sqref="L72"/>
    </sheetView>
  </sheetViews>
  <sheetFormatPr defaultRowHeight="17.100000000000001" customHeight="1"/>
  <cols>
    <col min="1" max="1" width="4.625" style="149" customWidth="1"/>
    <col min="2" max="2" width="7.625" style="149" customWidth="1"/>
    <col min="3" max="3" width="35.625" style="10" customWidth="1"/>
    <col min="4" max="10" width="2.375" style="149" customWidth="1"/>
    <col min="11" max="16" width="2.375" style="10" customWidth="1"/>
    <col min="17" max="20" width="2.375" style="149" customWidth="1"/>
    <col min="21" max="22" width="2.375" style="150" customWidth="1"/>
    <col min="23" max="23" width="2.375" style="149" customWidth="1"/>
    <col min="24" max="25" width="2.375" style="150" customWidth="1"/>
    <col min="26" max="44" width="2.375" style="149" customWidth="1"/>
    <col min="45" max="46" width="8.625" style="149" customWidth="1"/>
    <col min="47" max="47" width="2.75" style="149" customWidth="1"/>
    <col min="48" max="16384" width="9" style="149"/>
  </cols>
  <sheetData>
    <row r="1" spans="1:47" ht="17.100000000000001" customHeight="1">
      <c r="A1" s="1"/>
    </row>
    <row r="2" spans="1:47" ht="17.100000000000001" customHeight="1">
      <c r="A2" s="1"/>
    </row>
    <row r="3" spans="1:47" ht="17.100000000000001" customHeight="1">
      <c r="A3" s="1"/>
    </row>
    <row r="4" spans="1:47" ht="17.100000000000001" customHeight="1">
      <c r="A4" s="1"/>
      <c r="B4" s="1" t="s">
        <v>1275</v>
      </c>
    </row>
    <row r="5" spans="1:47" s="155" customFormat="1" ht="17.100000000000001" customHeight="1">
      <c r="A5" s="2" t="s">
        <v>122</v>
      </c>
      <c r="B5" s="151"/>
      <c r="C5" s="11" t="s">
        <v>114</v>
      </c>
      <c r="D5" s="152"/>
      <c r="E5" s="148"/>
      <c r="F5" s="148"/>
      <c r="G5" s="148"/>
      <c r="H5" s="148"/>
      <c r="I5" s="148"/>
      <c r="J5" s="148"/>
      <c r="K5" s="16"/>
      <c r="L5" s="16"/>
      <c r="M5" s="16"/>
      <c r="N5" s="16"/>
      <c r="O5" s="16"/>
      <c r="P5" s="16"/>
      <c r="Q5" s="148"/>
      <c r="R5" s="148"/>
      <c r="S5" s="148"/>
      <c r="T5" s="12"/>
      <c r="U5" s="148"/>
      <c r="V5" s="148"/>
      <c r="W5" s="148"/>
      <c r="X5" s="154" t="s">
        <v>123</v>
      </c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3" t="s">
        <v>115</v>
      </c>
      <c r="AT5" s="3" t="s">
        <v>116</v>
      </c>
      <c r="AU5" s="121"/>
    </row>
    <row r="6" spans="1:47" s="155" customFormat="1" ht="17.100000000000001" customHeight="1">
      <c r="A6" s="4" t="s">
        <v>117</v>
      </c>
      <c r="B6" s="5" t="s">
        <v>118</v>
      </c>
      <c r="C6" s="21"/>
      <c r="D6" s="124"/>
      <c r="E6" s="122"/>
      <c r="F6" s="122"/>
      <c r="G6" s="122"/>
      <c r="H6" s="122"/>
      <c r="I6" s="122"/>
      <c r="J6" s="122"/>
      <c r="K6" s="20"/>
      <c r="L6" s="20"/>
      <c r="M6" s="20"/>
      <c r="N6" s="20"/>
      <c r="O6" s="20"/>
      <c r="P6" s="20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6" t="s">
        <v>119</v>
      </c>
      <c r="AT6" s="6" t="s">
        <v>120</v>
      </c>
      <c r="AU6" s="121"/>
    </row>
    <row r="7" spans="1:47" s="155" customFormat="1" ht="17.100000000000001" customHeight="1">
      <c r="A7" s="7">
        <v>16</v>
      </c>
      <c r="B7" s="8">
        <v>3911</v>
      </c>
      <c r="C7" s="9" t="s">
        <v>1333</v>
      </c>
      <c r="D7" s="242" t="s">
        <v>264</v>
      </c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15"/>
      <c r="P7" s="16"/>
      <c r="Q7" s="16"/>
      <c r="R7" s="16"/>
      <c r="S7" s="16"/>
      <c r="T7" s="28"/>
      <c r="U7" s="28"/>
      <c r="V7" s="148"/>
      <c r="W7" s="16"/>
      <c r="X7" s="44"/>
      <c r="Y7" s="4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26"/>
      <c r="AN7" s="39"/>
      <c r="AO7" s="40"/>
      <c r="AP7" s="53"/>
      <c r="AQ7" s="46"/>
      <c r="AR7" s="52"/>
      <c r="AS7" s="195">
        <f>ROUND(L9*(1+AQ15),0)</f>
        <v>101</v>
      </c>
      <c r="AT7" s="49" t="s">
        <v>1790</v>
      </c>
    </row>
    <row r="8" spans="1:47" s="155" customFormat="1" ht="17.100000000000001" customHeight="1">
      <c r="A8" s="7">
        <v>16</v>
      </c>
      <c r="B8" s="8">
        <v>3912</v>
      </c>
      <c r="C8" s="9" t="s">
        <v>1334</v>
      </c>
      <c r="D8" s="257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133"/>
      <c r="P8" s="19"/>
      <c r="Q8" s="20"/>
      <c r="R8" s="20"/>
      <c r="S8" s="20"/>
      <c r="T8" s="31"/>
      <c r="U8" s="31"/>
      <c r="V8" s="122"/>
      <c r="W8" s="122"/>
      <c r="X8" s="122"/>
      <c r="Y8" s="129"/>
      <c r="Z8" s="43" t="s">
        <v>1853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2" t="s">
        <v>1792</v>
      </c>
      <c r="AN8" s="230">
        <v>1</v>
      </c>
      <c r="AO8" s="231"/>
      <c r="AP8" s="54"/>
      <c r="AQ8" s="27"/>
      <c r="AR8" s="48"/>
      <c r="AS8" s="195">
        <f>ROUND(ROUND(L9*AN8,0)*(1+AQ15),0)</f>
        <v>101</v>
      </c>
      <c r="AT8" s="29"/>
    </row>
    <row r="9" spans="1:47" s="155" customFormat="1" ht="17.100000000000001" customHeight="1">
      <c r="A9" s="7">
        <v>16</v>
      </c>
      <c r="B9" s="8">
        <v>3913</v>
      </c>
      <c r="C9" s="9" t="s">
        <v>618</v>
      </c>
      <c r="D9" s="55"/>
      <c r="E9" s="56"/>
      <c r="F9" s="56"/>
      <c r="G9" s="134"/>
      <c r="H9" s="135"/>
      <c r="I9" s="135"/>
      <c r="J9" s="135"/>
      <c r="K9" s="135"/>
      <c r="L9" s="241">
        <v>81</v>
      </c>
      <c r="M9" s="241"/>
      <c r="N9" s="14" t="s">
        <v>121</v>
      </c>
      <c r="O9" s="18"/>
      <c r="P9" s="91" t="s">
        <v>265</v>
      </c>
      <c r="Q9" s="92"/>
      <c r="R9" s="92"/>
      <c r="S9" s="92"/>
      <c r="T9" s="92"/>
      <c r="U9" s="92"/>
      <c r="V9" s="33"/>
      <c r="W9" s="24" t="s">
        <v>1792</v>
      </c>
      <c r="X9" s="239">
        <v>0.7</v>
      </c>
      <c r="Y9" s="240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26"/>
      <c r="AN9" s="39"/>
      <c r="AO9" s="40"/>
      <c r="AP9" s="42"/>
      <c r="AQ9" s="37"/>
      <c r="AR9" s="38"/>
      <c r="AS9" s="195">
        <f>ROUND(ROUND(L9*X10,0)*(1+AQ15),0)</f>
        <v>71</v>
      </c>
      <c r="AT9" s="29"/>
    </row>
    <row r="10" spans="1:47" s="155" customFormat="1" ht="17.100000000000001" hidden="1" customHeight="1">
      <c r="A10" s="7">
        <v>16</v>
      </c>
      <c r="B10" s="8">
        <v>3914</v>
      </c>
      <c r="C10" s="9" t="s">
        <v>619</v>
      </c>
      <c r="D10" s="57"/>
      <c r="E10" s="58"/>
      <c r="F10" s="58"/>
      <c r="G10" s="136"/>
      <c r="H10" s="136"/>
      <c r="I10" s="136"/>
      <c r="J10" s="137"/>
      <c r="K10" s="137"/>
      <c r="L10" s="200"/>
      <c r="M10" s="200"/>
      <c r="N10" s="20"/>
      <c r="O10" s="21"/>
      <c r="P10" s="96"/>
      <c r="Q10" s="97"/>
      <c r="R10" s="97"/>
      <c r="S10" s="97"/>
      <c r="T10" s="97"/>
      <c r="U10" s="97"/>
      <c r="V10" s="50"/>
      <c r="W10" s="22" t="s">
        <v>1792</v>
      </c>
      <c r="X10" s="230">
        <v>0.7</v>
      </c>
      <c r="Y10" s="231"/>
      <c r="Z10" s="43" t="s">
        <v>1853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2" t="s">
        <v>1792</v>
      </c>
      <c r="AN10" s="230">
        <v>1</v>
      </c>
      <c r="AO10" s="231"/>
      <c r="AP10" s="54"/>
      <c r="AQ10" s="27"/>
      <c r="AR10" s="48"/>
      <c r="AS10" s="196">
        <f>ROUND(ROUND(ROUND(L9*X10,0)*AN10,0)*(1+AQ15),0)</f>
        <v>71</v>
      </c>
      <c r="AT10" s="29"/>
    </row>
    <row r="11" spans="1:47" s="155" customFormat="1" ht="17.100000000000001" customHeight="1">
      <c r="A11" s="7">
        <v>16</v>
      </c>
      <c r="B11" s="8">
        <v>3915</v>
      </c>
      <c r="C11" s="9" t="s">
        <v>1335</v>
      </c>
      <c r="D11" s="242" t="s">
        <v>788</v>
      </c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15"/>
      <c r="P11" s="16"/>
      <c r="Q11" s="16"/>
      <c r="R11" s="16"/>
      <c r="S11" s="16"/>
      <c r="T11" s="28"/>
      <c r="U11" s="28"/>
      <c r="V11" s="148"/>
      <c r="W11" s="16"/>
      <c r="X11" s="44"/>
      <c r="Y11" s="45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26"/>
      <c r="AN11" s="39"/>
      <c r="AO11" s="40"/>
      <c r="AP11" s="252" t="s">
        <v>828</v>
      </c>
      <c r="AQ11" s="253"/>
      <c r="AR11" s="254"/>
      <c r="AS11" s="195">
        <f>ROUND(L13*(1+AQ15),0)</f>
        <v>203</v>
      </c>
      <c r="AT11" s="29"/>
    </row>
    <row r="12" spans="1:47" s="155" customFormat="1" ht="17.100000000000001" customHeight="1">
      <c r="A12" s="7">
        <v>16</v>
      </c>
      <c r="B12" s="8">
        <v>3916</v>
      </c>
      <c r="C12" s="9" t="s">
        <v>1336</v>
      </c>
      <c r="D12" s="247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133"/>
      <c r="P12" s="19"/>
      <c r="Q12" s="20"/>
      <c r="R12" s="20"/>
      <c r="S12" s="20"/>
      <c r="T12" s="31"/>
      <c r="U12" s="31"/>
      <c r="V12" s="122"/>
      <c r="W12" s="122"/>
      <c r="X12" s="122"/>
      <c r="Y12" s="129"/>
      <c r="Z12" s="43" t="s">
        <v>1853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2" t="s">
        <v>1792</v>
      </c>
      <c r="AN12" s="230">
        <v>1</v>
      </c>
      <c r="AO12" s="231"/>
      <c r="AP12" s="252"/>
      <c r="AQ12" s="253"/>
      <c r="AR12" s="254"/>
      <c r="AS12" s="195">
        <f>ROUND(ROUND(L13*AN12,0)*(1+AQ15),0)</f>
        <v>203</v>
      </c>
      <c r="AT12" s="29"/>
    </row>
    <row r="13" spans="1:47" s="155" customFormat="1" ht="17.100000000000001" customHeight="1">
      <c r="A13" s="7">
        <v>16</v>
      </c>
      <c r="B13" s="8">
        <v>3917</v>
      </c>
      <c r="C13" s="9" t="s">
        <v>620</v>
      </c>
      <c r="D13" s="55"/>
      <c r="E13" s="56"/>
      <c r="F13" s="56"/>
      <c r="G13" s="134"/>
      <c r="H13" s="135"/>
      <c r="I13" s="135"/>
      <c r="J13" s="135"/>
      <c r="K13" s="135"/>
      <c r="L13" s="304">
        <f>L9*2</f>
        <v>162</v>
      </c>
      <c r="M13" s="304"/>
      <c r="N13" s="14" t="s">
        <v>121</v>
      </c>
      <c r="O13" s="18"/>
      <c r="P13" s="91" t="s">
        <v>265</v>
      </c>
      <c r="Q13" s="92"/>
      <c r="R13" s="92"/>
      <c r="S13" s="92"/>
      <c r="T13" s="92"/>
      <c r="U13" s="92"/>
      <c r="V13" s="33"/>
      <c r="W13" s="24" t="s">
        <v>1792</v>
      </c>
      <c r="X13" s="239">
        <v>0.7</v>
      </c>
      <c r="Y13" s="240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26"/>
      <c r="AN13" s="39"/>
      <c r="AO13" s="40"/>
      <c r="AP13" s="252"/>
      <c r="AQ13" s="253"/>
      <c r="AR13" s="254"/>
      <c r="AS13" s="195">
        <f>ROUND(ROUND(L13*X14,0)*(1+AQ15),0)</f>
        <v>141</v>
      </c>
      <c r="AT13" s="29"/>
    </row>
    <row r="14" spans="1:47" s="155" customFormat="1" ht="17.100000000000001" hidden="1" customHeight="1">
      <c r="A14" s="7">
        <v>16</v>
      </c>
      <c r="B14" s="8">
        <v>3918</v>
      </c>
      <c r="C14" s="9" t="s">
        <v>621</v>
      </c>
      <c r="D14" s="57"/>
      <c r="E14" s="58"/>
      <c r="F14" s="58"/>
      <c r="G14" s="136"/>
      <c r="H14" s="136"/>
      <c r="I14" s="136"/>
      <c r="J14" s="137"/>
      <c r="K14" s="137"/>
      <c r="L14" s="20"/>
      <c r="M14" s="20"/>
      <c r="N14" s="20"/>
      <c r="O14" s="21"/>
      <c r="P14" s="96"/>
      <c r="Q14" s="97"/>
      <c r="R14" s="97"/>
      <c r="S14" s="97"/>
      <c r="T14" s="97"/>
      <c r="U14" s="97"/>
      <c r="V14" s="50"/>
      <c r="W14" s="22" t="s">
        <v>1792</v>
      </c>
      <c r="X14" s="230">
        <v>0.7</v>
      </c>
      <c r="Y14" s="231"/>
      <c r="Z14" s="43" t="s">
        <v>1853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2" t="s">
        <v>1792</v>
      </c>
      <c r="AN14" s="230">
        <v>1</v>
      </c>
      <c r="AO14" s="231"/>
      <c r="AP14" s="252"/>
      <c r="AQ14" s="253"/>
      <c r="AR14" s="254"/>
      <c r="AS14" s="196">
        <f>ROUND(ROUND(ROUND(L13*X14,0)*AN14,0)*(1+AQ15),0)</f>
        <v>141</v>
      </c>
      <c r="AT14" s="29"/>
    </row>
    <row r="15" spans="1:47" s="155" customFormat="1" ht="17.100000000000001" customHeight="1">
      <c r="A15" s="7">
        <v>16</v>
      </c>
      <c r="B15" s="8">
        <v>3919</v>
      </c>
      <c r="C15" s="9" t="s">
        <v>1337</v>
      </c>
      <c r="D15" s="232" t="s">
        <v>789</v>
      </c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15"/>
      <c r="P15" s="16"/>
      <c r="Q15" s="16"/>
      <c r="R15" s="16"/>
      <c r="S15" s="16"/>
      <c r="T15" s="28"/>
      <c r="U15" s="28"/>
      <c r="V15" s="148"/>
      <c r="W15" s="16"/>
      <c r="X15" s="44"/>
      <c r="Y15" s="45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26"/>
      <c r="AN15" s="39"/>
      <c r="AO15" s="40"/>
      <c r="AP15" s="36" t="s">
        <v>1792</v>
      </c>
      <c r="AQ15" s="239">
        <v>0.25</v>
      </c>
      <c r="AR15" s="240"/>
      <c r="AS15" s="195">
        <f>ROUND(L17*(1+AQ15),0)</f>
        <v>304</v>
      </c>
      <c r="AT15" s="29"/>
    </row>
    <row r="16" spans="1:47" s="155" customFormat="1" ht="17.100000000000001" customHeight="1">
      <c r="A16" s="7">
        <v>16</v>
      </c>
      <c r="B16" s="8">
        <v>3920</v>
      </c>
      <c r="C16" s="9" t="s">
        <v>1338</v>
      </c>
      <c r="D16" s="234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133"/>
      <c r="P16" s="19"/>
      <c r="Q16" s="20"/>
      <c r="R16" s="20"/>
      <c r="S16" s="20"/>
      <c r="T16" s="31"/>
      <c r="U16" s="31"/>
      <c r="V16" s="122"/>
      <c r="W16" s="122"/>
      <c r="X16" s="122"/>
      <c r="Y16" s="129"/>
      <c r="Z16" s="43" t="s">
        <v>1853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2" t="s">
        <v>1792</v>
      </c>
      <c r="AN16" s="230">
        <v>1</v>
      </c>
      <c r="AO16" s="231"/>
      <c r="AR16" s="67" t="s">
        <v>824</v>
      </c>
      <c r="AS16" s="195">
        <f>ROUND(ROUND(L17*AN16,0)*(1+AQ15),0)</f>
        <v>304</v>
      </c>
      <c r="AT16" s="29"/>
    </row>
    <row r="17" spans="1:47" s="155" customFormat="1" ht="17.100000000000001" customHeight="1">
      <c r="A17" s="7">
        <v>16</v>
      </c>
      <c r="B17" s="8">
        <v>3921</v>
      </c>
      <c r="C17" s="9" t="s">
        <v>622</v>
      </c>
      <c r="D17" s="55"/>
      <c r="E17" s="56"/>
      <c r="F17" s="56"/>
      <c r="G17" s="134"/>
      <c r="H17" s="135"/>
      <c r="I17" s="135"/>
      <c r="J17" s="135"/>
      <c r="K17" s="135"/>
      <c r="L17" s="304">
        <f>L9*3</f>
        <v>243</v>
      </c>
      <c r="M17" s="304"/>
      <c r="N17" s="14" t="s">
        <v>121</v>
      </c>
      <c r="O17" s="18"/>
      <c r="P17" s="91" t="s">
        <v>265</v>
      </c>
      <c r="Q17" s="92"/>
      <c r="R17" s="92"/>
      <c r="S17" s="92"/>
      <c r="T17" s="92"/>
      <c r="U17" s="92"/>
      <c r="V17" s="33"/>
      <c r="W17" s="24" t="s">
        <v>1792</v>
      </c>
      <c r="X17" s="239">
        <v>0.7</v>
      </c>
      <c r="Y17" s="240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26"/>
      <c r="AN17" s="39"/>
      <c r="AO17" s="40"/>
      <c r="AS17" s="195">
        <f>ROUND(ROUND(L17*X18,0)*(1+AQ15),0)</f>
        <v>213</v>
      </c>
      <c r="AT17" s="29"/>
    </row>
    <row r="18" spans="1:47" s="155" customFormat="1" ht="17.100000000000001" hidden="1" customHeight="1">
      <c r="A18" s="7">
        <v>16</v>
      </c>
      <c r="B18" s="8">
        <v>3922</v>
      </c>
      <c r="C18" s="9" t="s">
        <v>623</v>
      </c>
      <c r="D18" s="57"/>
      <c r="E18" s="58"/>
      <c r="F18" s="58"/>
      <c r="G18" s="136"/>
      <c r="H18" s="136"/>
      <c r="I18" s="136"/>
      <c r="J18" s="137"/>
      <c r="K18" s="137"/>
      <c r="L18" s="20"/>
      <c r="M18" s="20"/>
      <c r="N18" s="20"/>
      <c r="O18" s="21"/>
      <c r="P18" s="96"/>
      <c r="Q18" s="97"/>
      <c r="R18" s="97"/>
      <c r="S18" s="97"/>
      <c r="T18" s="97"/>
      <c r="U18" s="97"/>
      <c r="V18" s="50"/>
      <c r="W18" s="22" t="s">
        <v>1792</v>
      </c>
      <c r="X18" s="230">
        <v>0.7</v>
      </c>
      <c r="Y18" s="231"/>
      <c r="Z18" s="43" t="s">
        <v>1853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2" t="s">
        <v>1792</v>
      </c>
      <c r="AN18" s="230">
        <v>1</v>
      </c>
      <c r="AO18" s="231"/>
      <c r="AS18" s="196">
        <f>ROUND(ROUND(ROUND(L17*X18,0)*AN18,0)*(1+AQ15),0)</f>
        <v>213</v>
      </c>
      <c r="AT18" s="29"/>
    </row>
    <row r="19" spans="1:47" s="155" customFormat="1" ht="17.100000000000001" customHeight="1">
      <c r="A19" s="7">
        <v>16</v>
      </c>
      <c r="B19" s="8">
        <v>3923</v>
      </c>
      <c r="C19" s="9" t="s">
        <v>1339</v>
      </c>
      <c r="D19" s="232" t="s">
        <v>790</v>
      </c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15"/>
      <c r="P19" s="16"/>
      <c r="Q19" s="16"/>
      <c r="R19" s="16"/>
      <c r="S19" s="16"/>
      <c r="T19" s="28"/>
      <c r="U19" s="28"/>
      <c r="V19" s="148"/>
      <c r="W19" s="16"/>
      <c r="X19" s="44"/>
      <c r="Y19" s="45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26"/>
      <c r="AN19" s="39"/>
      <c r="AO19" s="40"/>
      <c r="AR19" s="123"/>
      <c r="AS19" s="195">
        <f>ROUND(L21*(1+AQ15),0)</f>
        <v>405</v>
      </c>
      <c r="AT19" s="29"/>
    </row>
    <row r="20" spans="1:47" s="155" customFormat="1" ht="17.100000000000001" customHeight="1">
      <c r="A20" s="7">
        <v>16</v>
      </c>
      <c r="B20" s="8">
        <v>3924</v>
      </c>
      <c r="C20" s="9" t="s">
        <v>1340</v>
      </c>
      <c r="D20" s="234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133"/>
      <c r="P20" s="19"/>
      <c r="Q20" s="20"/>
      <c r="R20" s="20"/>
      <c r="S20" s="20"/>
      <c r="T20" s="31"/>
      <c r="U20" s="31"/>
      <c r="V20" s="122"/>
      <c r="W20" s="122"/>
      <c r="X20" s="122"/>
      <c r="Y20" s="129"/>
      <c r="Z20" s="43" t="s">
        <v>1853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2" t="s">
        <v>1792</v>
      </c>
      <c r="AN20" s="230">
        <v>1</v>
      </c>
      <c r="AO20" s="231"/>
      <c r="AS20" s="195">
        <f>ROUND(ROUND(L21*AN20,0)*(1+AQ15),0)</f>
        <v>405</v>
      </c>
      <c r="AT20" s="29"/>
    </row>
    <row r="21" spans="1:47" s="155" customFormat="1" ht="17.100000000000001" customHeight="1">
      <c r="A21" s="7">
        <v>16</v>
      </c>
      <c r="B21" s="8">
        <v>3925</v>
      </c>
      <c r="C21" s="9" t="s">
        <v>624</v>
      </c>
      <c r="D21" s="55"/>
      <c r="E21" s="56"/>
      <c r="F21" s="56"/>
      <c r="G21" s="134"/>
      <c r="H21" s="135"/>
      <c r="I21" s="135"/>
      <c r="J21" s="135"/>
      <c r="K21" s="135"/>
      <c r="L21" s="304">
        <f>L9*4</f>
        <v>324</v>
      </c>
      <c r="M21" s="304"/>
      <c r="N21" s="14" t="s">
        <v>121</v>
      </c>
      <c r="O21" s="18"/>
      <c r="P21" s="91" t="s">
        <v>265</v>
      </c>
      <c r="Q21" s="92"/>
      <c r="R21" s="92"/>
      <c r="S21" s="92"/>
      <c r="T21" s="92"/>
      <c r="U21" s="92"/>
      <c r="V21" s="33"/>
      <c r="W21" s="24" t="s">
        <v>1792</v>
      </c>
      <c r="X21" s="239">
        <v>0.7</v>
      </c>
      <c r="Y21" s="240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26"/>
      <c r="AN21" s="39"/>
      <c r="AO21" s="40"/>
      <c r="AP21" s="42"/>
      <c r="AQ21" s="37"/>
      <c r="AR21" s="38"/>
      <c r="AS21" s="195">
        <f>ROUND(ROUND(L21*X22,0)*(1+AQ15),0)</f>
        <v>284</v>
      </c>
      <c r="AT21" s="29"/>
    </row>
    <row r="22" spans="1:47" s="155" customFormat="1" ht="17.100000000000001" hidden="1" customHeight="1">
      <c r="A22" s="7">
        <v>16</v>
      </c>
      <c r="B22" s="8">
        <v>3926</v>
      </c>
      <c r="C22" s="9" t="s">
        <v>625</v>
      </c>
      <c r="D22" s="57"/>
      <c r="E22" s="58"/>
      <c r="F22" s="58"/>
      <c r="G22" s="136"/>
      <c r="H22" s="136"/>
      <c r="I22" s="136"/>
      <c r="J22" s="137"/>
      <c r="K22" s="137"/>
      <c r="L22" s="20"/>
      <c r="M22" s="20"/>
      <c r="N22" s="20"/>
      <c r="O22" s="21"/>
      <c r="P22" s="96"/>
      <c r="Q22" s="97"/>
      <c r="R22" s="97"/>
      <c r="S22" s="97"/>
      <c r="T22" s="97"/>
      <c r="U22" s="97"/>
      <c r="V22" s="50"/>
      <c r="W22" s="22" t="s">
        <v>1792</v>
      </c>
      <c r="X22" s="230">
        <v>0.7</v>
      </c>
      <c r="Y22" s="231"/>
      <c r="Z22" s="43" t="s">
        <v>1853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2" t="s">
        <v>1792</v>
      </c>
      <c r="AN22" s="230">
        <v>1</v>
      </c>
      <c r="AO22" s="231"/>
      <c r="AP22" s="54"/>
      <c r="AQ22" s="27"/>
      <c r="AR22" s="48"/>
      <c r="AS22" s="196">
        <f>ROUND(ROUND(ROUND(L21*X22,0)*AN22,0)*(1+AQ15),0)</f>
        <v>284</v>
      </c>
      <c r="AT22" s="29"/>
    </row>
    <row r="23" spans="1:47" s="155" customFormat="1" ht="17.100000000000001" customHeight="1">
      <c r="A23" s="7">
        <v>16</v>
      </c>
      <c r="B23" s="8">
        <v>3927</v>
      </c>
      <c r="C23" s="9" t="s">
        <v>1341</v>
      </c>
      <c r="D23" s="232" t="s">
        <v>791</v>
      </c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15"/>
      <c r="P23" s="16"/>
      <c r="Q23" s="16"/>
      <c r="R23" s="16"/>
      <c r="S23" s="16"/>
      <c r="T23" s="28"/>
      <c r="U23" s="28"/>
      <c r="V23" s="148"/>
      <c r="W23" s="16"/>
      <c r="X23" s="44"/>
      <c r="Y23" s="45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26"/>
      <c r="AN23" s="39"/>
      <c r="AO23" s="40"/>
      <c r="AP23" s="42"/>
      <c r="AQ23" s="37"/>
      <c r="AR23" s="38"/>
      <c r="AS23" s="195">
        <f>ROUND(L25*(1+AQ15),0)</f>
        <v>506</v>
      </c>
      <c r="AT23" s="29"/>
    </row>
    <row r="24" spans="1:47" s="155" customFormat="1" ht="17.100000000000001" customHeight="1">
      <c r="A24" s="7">
        <v>16</v>
      </c>
      <c r="B24" s="8">
        <v>3928</v>
      </c>
      <c r="C24" s="9" t="s">
        <v>1342</v>
      </c>
      <c r="D24" s="234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133"/>
      <c r="P24" s="19"/>
      <c r="Q24" s="20"/>
      <c r="R24" s="20"/>
      <c r="S24" s="20"/>
      <c r="T24" s="31"/>
      <c r="U24" s="31"/>
      <c r="V24" s="122"/>
      <c r="W24" s="122"/>
      <c r="X24" s="122"/>
      <c r="Y24" s="129"/>
      <c r="Z24" s="43" t="s">
        <v>1853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2" t="s">
        <v>1792</v>
      </c>
      <c r="AN24" s="230">
        <v>1</v>
      </c>
      <c r="AO24" s="231"/>
      <c r="AP24" s="54"/>
      <c r="AQ24" s="27"/>
      <c r="AR24" s="48"/>
      <c r="AS24" s="196">
        <f>ROUND(ROUND(L25*AN24,0)*(1+AQ15),0)</f>
        <v>506</v>
      </c>
      <c r="AT24" s="29"/>
    </row>
    <row r="25" spans="1:47" s="155" customFormat="1" ht="17.100000000000001" customHeight="1">
      <c r="A25" s="7">
        <v>16</v>
      </c>
      <c r="B25" s="8">
        <v>3929</v>
      </c>
      <c r="C25" s="9" t="s">
        <v>626</v>
      </c>
      <c r="D25" s="57"/>
      <c r="E25" s="58"/>
      <c r="F25" s="58"/>
      <c r="G25" s="136"/>
      <c r="H25" s="137"/>
      <c r="I25" s="137"/>
      <c r="J25" s="137"/>
      <c r="K25" s="137"/>
      <c r="L25" s="305">
        <f>L9*5</f>
        <v>405</v>
      </c>
      <c r="M25" s="305"/>
      <c r="N25" s="20" t="s">
        <v>121</v>
      </c>
      <c r="O25" s="21"/>
      <c r="P25" s="112" t="s">
        <v>265</v>
      </c>
      <c r="Q25" s="113"/>
      <c r="R25" s="113"/>
      <c r="S25" s="113"/>
      <c r="T25" s="113"/>
      <c r="U25" s="113"/>
      <c r="V25" s="114"/>
      <c r="W25" s="26" t="s">
        <v>1792</v>
      </c>
      <c r="X25" s="236">
        <v>0.7</v>
      </c>
      <c r="Y25" s="23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26"/>
      <c r="AN25" s="39"/>
      <c r="AO25" s="40"/>
      <c r="AP25" s="115"/>
      <c r="AQ25" s="104"/>
      <c r="AR25" s="105"/>
      <c r="AS25" s="196">
        <f>ROUND(ROUND(L25*X26,0)*(1+AQ15),0)</f>
        <v>355</v>
      </c>
      <c r="AT25" s="41"/>
    </row>
    <row r="26" spans="1:47" s="155" customFormat="1" ht="17.100000000000001" hidden="1" customHeight="1">
      <c r="A26" s="7">
        <v>16</v>
      </c>
      <c r="B26" s="8">
        <v>3930</v>
      </c>
      <c r="C26" s="9" t="s">
        <v>627</v>
      </c>
      <c r="D26" s="57"/>
      <c r="E26" s="58"/>
      <c r="F26" s="58"/>
      <c r="G26" s="136"/>
      <c r="H26" s="136"/>
      <c r="I26" s="136"/>
      <c r="J26" s="137"/>
      <c r="K26" s="137"/>
      <c r="L26" s="20"/>
      <c r="M26" s="20"/>
      <c r="N26" s="20"/>
      <c r="O26" s="21"/>
      <c r="P26" s="96"/>
      <c r="Q26" s="97"/>
      <c r="R26" s="97"/>
      <c r="S26" s="97"/>
      <c r="T26" s="97"/>
      <c r="U26" s="97"/>
      <c r="V26" s="50"/>
      <c r="W26" s="22" t="s">
        <v>1792</v>
      </c>
      <c r="X26" s="230">
        <v>0.7</v>
      </c>
      <c r="Y26" s="231"/>
      <c r="Z26" s="43" t="s">
        <v>1853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2" t="s">
        <v>1792</v>
      </c>
      <c r="AN26" s="230">
        <v>1</v>
      </c>
      <c r="AO26" s="231"/>
      <c r="AP26" s="61"/>
      <c r="AQ26" s="59"/>
      <c r="AR26" s="60"/>
      <c r="AS26" s="111">
        <f>ROUND(ROUND(ROUND(L25*X26,0)*AN26,0)*(1+AQ15),0)</f>
        <v>355</v>
      </c>
      <c r="AT26" s="41"/>
    </row>
    <row r="27" spans="1:47" ht="17.100000000000001" customHeight="1">
      <c r="A27" s="1"/>
    </row>
    <row r="28" spans="1:47" ht="17.100000000000001" customHeight="1">
      <c r="A28" s="1"/>
    </row>
    <row r="29" spans="1:47" ht="17.100000000000001" customHeight="1">
      <c r="A29" s="1"/>
      <c r="B29" s="1" t="s">
        <v>1276</v>
      </c>
    </row>
    <row r="30" spans="1:47" s="155" customFormat="1" ht="17.100000000000001" customHeight="1">
      <c r="A30" s="2" t="s">
        <v>1793</v>
      </c>
      <c r="B30" s="151"/>
      <c r="C30" s="11" t="s">
        <v>114</v>
      </c>
      <c r="D30" s="152"/>
      <c r="E30" s="148"/>
      <c r="F30" s="148"/>
      <c r="G30" s="148"/>
      <c r="H30" s="148"/>
      <c r="I30" s="148"/>
      <c r="J30" s="148"/>
      <c r="K30" s="16"/>
      <c r="L30" s="16"/>
      <c r="M30" s="16"/>
      <c r="N30" s="16"/>
      <c r="O30" s="16"/>
      <c r="P30" s="16"/>
      <c r="Q30" s="148"/>
      <c r="R30" s="148"/>
      <c r="S30" s="148"/>
      <c r="T30" s="12"/>
      <c r="U30" s="148"/>
      <c r="V30" s="148"/>
      <c r="W30" s="148"/>
      <c r="X30" s="154" t="s">
        <v>1794</v>
      </c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3" t="s">
        <v>115</v>
      </c>
      <c r="AT30" s="3" t="s">
        <v>116</v>
      </c>
      <c r="AU30" s="121"/>
    </row>
    <row r="31" spans="1:47" s="155" customFormat="1" ht="17.100000000000001" customHeight="1">
      <c r="A31" s="4" t="s">
        <v>117</v>
      </c>
      <c r="B31" s="5" t="s">
        <v>118</v>
      </c>
      <c r="C31" s="21"/>
      <c r="D31" s="124"/>
      <c r="E31" s="122"/>
      <c r="F31" s="122"/>
      <c r="G31" s="122"/>
      <c r="H31" s="122"/>
      <c r="I31" s="122"/>
      <c r="J31" s="122"/>
      <c r="K31" s="20"/>
      <c r="L31" s="20"/>
      <c r="M31" s="20"/>
      <c r="N31" s="20"/>
      <c r="O31" s="20"/>
      <c r="P31" s="20"/>
      <c r="Q31" s="122"/>
      <c r="R31" s="122"/>
      <c r="S31" s="122"/>
      <c r="T31" s="122"/>
      <c r="U31" s="156"/>
      <c r="V31" s="156"/>
      <c r="W31" s="122"/>
      <c r="X31" s="156"/>
      <c r="Y31" s="156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6" t="s">
        <v>119</v>
      </c>
      <c r="AT31" s="6" t="s">
        <v>120</v>
      </c>
      <c r="AU31" s="121"/>
    </row>
    <row r="32" spans="1:47" s="155" customFormat="1" ht="17.100000000000001" customHeight="1">
      <c r="A32" s="7">
        <v>16</v>
      </c>
      <c r="B32" s="8">
        <v>3931</v>
      </c>
      <c r="C32" s="9" t="s">
        <v>1343</v>
      </c>
      <c r="D32" s="242" t="s">
        <v>784</v>
      </c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77"/>
      <c r="P32" s="16"/>
      <c r="Q32" s="16"/>
      <c r="R32" s="16"/>
      <c r="S32" s="16"/>
      <c r="T32" s="28"/>
      <c r="U32" s="28"/>
      <c r="V32" s="148"/>
      <c r="W32" s="16"/>
      <c r="X32" s="44"/>
      <c r="Y32" s="45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26"/>
      <c r="AN32" s="39"/>
      <c r="AO32" s="40"/>
      <c r="AP32" s="53"/>
      <c r="AQ32" s="46"/>
      <c r="AR32" s="52"/>
      <c r="AS32" s="195">
        <f>ROUND(L34*(1+AQ40),0)</f>
        <v>101</v>
      </c>
      <c r="AT32" s="49" t="s">
        <v>1790</v>
      </c>
    </row>
    <row r="33" spans="1:46" s="155" customFormat="1" ht="17.100000000000001" customHeight="1">
      <c r="A33" s="7">
        <v>16</v>
      </c>
      <c r="B33" s="8">
        <v>3932</v>
      </c>
      <c r="C33" s="9" t="s">
        <v>1344</v>
      </c>
      <c r="D33" s="257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78"/>
      <c r="P33" s="19"/>
      <c r="Q33" s="20"/>
      <c r="R33" s="20"/>
      <c r="S33" s="20"/>
      <c r="T33" s="31"/>
      <c r="U33" s="31"/>
      <c r="V33" s="122"/>
      <c r="W33" s="122"/>
      <c r="X33" s="122"/>
      <c r="Y33" s="129"/>
      <c r="Z33" s="43" t="s">
        <v>1853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2" t="s">
        <v>1792</v>
      </c>
      <c r="AN33" s="230">
        <v>1</v>
      </c>
      <c r="AO33" s="231"/>
      <c r="AP33" s="54"/>
      <c r="AQ33" s="27"/>
      <c r="AR33" s="48"/>
      <c r="AS33" s="195">
        <f>ROUND(ROUND(L34*AN33,0)*(1+AQ40),0)</f>
        <v>101</v>
      </c>
      <c r="AT33" s="29"/>
    </row>
    <row r="34" spans="1:46" s="155" customFormat="1" ht="17.100000000000001" customHeight="1">
      <c r="A34" s="7">
        <v>16</v>
      </c>
      <c r="B34" s="8">
        <v>3933</v>
      </c>
      <c r="C34" s="9" t="s">
        <v>628</v>
      </c>
      <c r="D34" s="55"/>
      <c r="E34" s="56"/>
      <c r="F34" s="56"/>
      <c r="G34" s="134"/>
      <c r="H34" s="135"/>
      <c r="I34" s="135"/>
      <c r="J34" s="135"/>
      <c r="K34" s="135"/>
      <c r="L34" s="241">
        <v>81</v>
      </c>
      <c r="M34" s="241"/>
      <c r="N34" s="14" t="s">
        <v>121</v>
      </c>
      <c r="O34" s="18"/>
      <c r="P34" s="91" t="s">
        <v>265</v>
      </c>
      <c r="Q34" s="92"/>
      <c r="R34" s="92"/>
      <c r="S34" s="92"/>
      <c r="T34" s="92"/>
      <c r="U34" s="92"/>
      <c r="V34" s="33"/>
      <c r="W34" s="24" t="s">
        <v>1792</v>
      </c>
      <c r="X34" s="239">
        <v>0.7</v>
      </c>
      <c r="Y34" s="240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26"/>
      <c r="AN34" s="39"/>
      <c r="AO34" s="40"/>
      <c r="AP34" s="42"/>
      <c r="AQ34" s="37"/>
      <c r="AR34" s="38"/>
      <c r="AS34" s="195">
        <f>ROUND(ROUND(L34*X35,0)*(1+AQ40),0)</f>
        <v>71</v>
      </c>
      <c r="AT34" s="29"/>
    </row>
    <row r="35" spans="1:46" s="155" customFormat="1" ht="17.100000000000001" hidden="1" customHeight="1">
      <c r="A35" s="7">
        <v>16</v>
      </c>
      <c r="B35" s="8">
        <v>3934</v>
      </c>
      <c r="C35" s="9" t="s">
        <v>629</v>
      </c>
      <c r="D35" s="57"/>
      <c r="E35" s="58"/>
      <c r="F35" s="58"/>
      <c r="G35" s="136"/>
      <c r="H35" s="136"/>
      <c r="I35" s="136"/>
      <c r="J35" s="137"/>
      <c r="K35" s="137"/>
      <c r="L35" s="20"/>
      <c r="M35" s="20"/>
      <c r="N35" s="20"/>
      <c r="O35" s="21"/>
      <c r="P35" s="96"/>
      <c r="Q35" s="97"/>
      <c r="R35" s="97"/>
      <c r="S35" s="97"/>
      <c r="T35" s="97"/>
      <c r="U35" s="97"/>
      <c r="V35" s="50"/>
      <c r="W35" s="22" t="s">
        <v>1792</v>
      </c>
      <c r="X35" s="230">
        <v>0.7</v>
      </c>
      <c r="Y35" s="231"/>
      <c r="Z35" s="43" t="s">
        <v>1853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2" t="s">
        <v>1792</v>
      </c>
      <c r="AN35" s="230">
        <v>1</v>
      </c>
      <c r="AO35" s="231"/>
      <c r="AP35" s="54"/>
      <c r="AQ35" s="27"/>
      <c r="AR35" s="48"/>
      <c r="AS35" s="196">
        <f>ROUND(ROUND(ROUND(L34*X35,0)*AN35,0)*(1+AQ40),0)</f>
        <v>71</v>
      </c>
      <c r="AT35" s="29"/>
    </row>
    <row r="36" spans="1:46" s="155" customFormat="1" ht="17.100000000000001" customHeight="1">
      <c r="A36" s="7">
        <v>16</v>
      </c>
      <c r="B36" s="8">
        <v>3935</v>
      </c>
      <c r="C36" s="9" t="s">
        <v>1345</v>
      </c>
      <c r="D36" s="242" t="s">
        <v>792</v>
      </c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15"/>
      <c r="P36" s="16"/>
      <c r="Q36" s="16"/>
      <c r="R36" s="16"/>
      <c r="S36" s="16"/>
      <c r="T36" s="28"/>
      <c r="U36" s="28"/>
      <c r="V36" s="148"/>
      <c r="W36" s="16"/>
      <c r="X36" s="44"/>
      <c r="Y36" s="45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26"/>
      <c r="AN36" s="39"/>
      <c r="AO36" s="40"/>
      <c r="AP36" s="252" t="s">
        <v>827</v>
      </c>
      <c r="AQ36" s="253"/>
      <c r="AR36" s="254"/>
      <c r="AS36" s="195">
        <f>ROUND(L38*(1+AQ40),0)</f>
        <v>203</v>
      </c>
      <c r="AT36" s="29"/>
    </row>
    <row r="37" spans="1:46" s="155" customFormat="1" ht="17.100000000000001" customHeight="1">
      <c r="A37" s="7">
        <v>16</v>
      </c>
      <c r="B37" s="8">
        <v>3936</v>
      </c>
      <c r="C37" s="9" t="s">
        <v>1346</v>
      </c>
      <c r="D37" s="247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133"/>
      <c r="P37" s="19"/>
      <c r="Q37" s="20"/>
      <c r="R37" s="20"/>
      <c r="S37" s="20"/>
      <c r="T37" s="31"/>
      <c r="U37" s="31"/>
      <c r="V37" s="122"/>
      <c r="W37" s="122"/>
      <c r="X37" s="122"/>
      <c r="Y37" s="129"/>
      <c r="Z37" s="43" t="s">
        <v>1853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2" t="s">
        <v>1792</v>
      </c>
      <c r="AN37" s="230">
        <v>1</v>
      </c>
      <c r="AO37" s="231"/>
      <c r="AP37" s="252"/>
      <c r="AQ37" s="253"/>
      <c r="AR37" s="254"/>
      <c r="AS37" s="195">
        <f>ROUND(ROUND(L38*AN37,0)*(1+AQ40),0)</f>
        <v>203</v>
      </c>
      <c r="AT37" s="29"/>
    </row>
    <row r="38" spans="1:46" s="155" customFormat="1" ht="17.100000000000001" customHeight="1">
      <c r="A38" s="7">
        <v>16</v>
      </c>
      <c r="B38" s="8">
        <v>3937</v>
      </c>
      <c r="C38" s="9" t="s">
        <v>630</v>
      </c>
      <c r="D38" s="55"/>
      <c r="E38" s="56"/>
      <c r="F38" s="56"/>
      <c r="G38" s="134"/>
      <c r="H38" s="135"/>
      <c r="I38" s="135"/>
      <c r="J38" s="135"/>
      <c r="K38" s="135"/>
      <c r="L38" s="304">
        <f>L9*2</f>
        <v>162</v>
      </c>
      <c r="M38" s="304"/>
      <c r="N38" s="14" t="s">
        <v>121</v>
      </c>
      <c r="O38" s="18"/>
      <c r="P38" s="91" t="s">
        <v>265</v>
      </c>
      <c r="Q38" s="92"/>
      <c r="R38" s="92"/>
      <c r="S38" s="92"/>
      <c r="T38" s="92"/>
      <c r="U38" s="92"/>
      <c r="V38" s="33"/>
      <c r="W38" s="24" t="s">
        <v>1792</v>
      </c>
      <c r="X38" s="239">
        <v>0.7</v>
      </c>
      <c r="Y38" s="240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26"/>
      <c r="AN38" s="39"/>
      <c r="AO38" s="40"/>
      <c r="AP38" s="252"/>
      <c r="AQ38" s="253"/>
      <c r="AR38" s="254"/>
      <c r="AS38" s="195">
        <f>ROUND(ROUND(L38*X39,0)*(1+AQ40),0)</f>
        <v>141</v>
      </c>
      <c r="AT38" s="29"/>
    </row>
    <row r="39" spans="1:46" s="155" customFormat="1" ht="17.100000000000001" hidden="1" customHeight="1">
      <c r="A39" s="7">
        <v>16</v>
      </c>
      <c r="B39" s="8">
        <v>3938</v>
      </c>
      <c r="C39" s="9" t="s">
        <v>631</v>
      </c>
      <c r="D39" s="57"/>
      <c r="E39" s="58"/>
      <c r="F39" s="58"/>
      <c r="G39" s="136"/>
      <c r="H39" s="136"/>
      <c r="I39" s="136"/>
      <c r="J39" s="137"/>
      <c r="K39" s="137"/>
      <c r="L39" s="20"/>
      <c r="M39" s="20"/>
      <c r="N39" s="20"/>
      <c r="O39" s="21"/>
      <c r="P39" s="96"/>
      <c r="Q39" s="97"/>
      <c r="R39" s="97"/>
      <c r="S39" s="97"/>
      <c r="T39" s="97"/>
      <c r="U39" s="97"/>
      <c r="V39" s="50"/>
      <c r="W39" s="22" t="s">
        <v>1792</v>
      </c>
      <c r="X39" s="230">
        <v>0.7</v>
      </c>
      <c r="Y39" s="231"/>
      <c r="Z39" s="43" t="s">
        <v>1853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2" t="s">
        <v>1792</v>
      </c>
      <c r="AN39" s="230">
        <v>1</v>
      </c>
      <c r="AO39" s="231"/>
      <c r="AP39" s="252"/>
      <c r="AQ39" s="253"/>
      <c r="AR39" s="254"/>
      <c r="AS39" s="196">
        <f>ROUND(ROUND(ROUND(L38*X39,0)*AN39,0)*(1+AQ40),0)</f>
        <v>141</v>
      </c>
      <c r="AT39" s="29"/>
    </row>
    <row r="40" spans="1:46" s="155" customFormat="1" ht="17.100000000000001" customHeight="1">
      <c r="A40" s="7">
        <v>16</v>
      </c>
      <c r="B40" s="8">
        <v>3939</v>
      </c>
      <c r="C40" s="9" t="s">
        <v>1347</v>
      </c>
      <c r="D40" s="232" t="s">
        <v>793</v>
      </c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15"/>
      <c r="P40" s="16"/>
      <c r="Q40" s="16"/>
      <c r="R40" s="16"/>
      <c r="S40" s="16"/>
      <c r="T40" s="28"/>
      <c r="U40" s="28"/>
      <c r="V40" s="148"/>
      <c r="W40" s="16"/>
      <c r="X40" s="44"/>
      <c r="Y40" s="45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26"/>
      <c r="AN40" s="39"/>
      <c r="AO40" s="40"/>
      <c r="AP40" s="36" t="s">
        <v>1792</v>
      </c>
      <c r="AQ40" s="239">
        <v>0.25</v>
      </c>
      <c r="AR40" s="240"/>
      <c r="AS40" s="195">
        <f>ROUND(L42*(1+AQ40),0)</f>
        <v>304</v>
      </c>
      <c r="AT40" s="29"/>
    </row>
    <row r="41" spans="1:46" s="155" customFormat="1" ht="17.100000000000001" customHeight="1">
      <c r="A41" s="7">
        <v>16</v>
      </c>
      <c r="B41" s="8">
        <v>3940</v>
      </c>
      <c r="C41" s="9" t="s">
        <v>1348</v>
      </c>
      <c r="D41" s="234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133"/>
      <c r="P41" s="19"/>
      <c r="Q41" s="20"/>
      <c r="R41" s="20"/>
      <c r="S41" s="20"/>
      <c r="T41" s="31"/>
      <c r="U41" s="31"/>
      <c r="V41" s="122"/>
      <c r="W41" s="122"/>
      <c r="X41" s="122"/>
      <c r="Y41" s="129"/>
      <c r="Z41" s="43" t="s">
        <v>1853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2" t="s">
        <v>1792</v>
      </c>
      <c r="AN41" s="230">
        <v>1</v>
      </c>
      <c r="AO41" s="231"/>
      <c r="AR41" s="67" t="s">
        <v>824</v>
      </c>
      <c r="AS41" s="195">
        <f>ROUND(ROUND(L42*AN41,0)*(1+AQ40),0)</f>
        <v>304</v>
      </c>
      <c r="AT41" s="29"/>
    </row>
    <row r="42" spans="1:46" s="155" customFormat="1" ht="17.100000000000001" customHeight="1">
      <c r="A42" s="7">
        <v>16</v>
      </c>
      <c r="B42" s="8">
        <v>3941</v>
      </c>
      <c r="C42" s="9" t="s">
        <v>632</v>
      </c>
      <c r="D42" s="55"/>
      <c r="E42" s="56"/>
      <c r="F42" s="56"/>
      <c r="G42" s="134"/>
      <c r="H42" s="135"/>
      <c r="I42" s="135"/>
      <c r="J42" s="135"/>
      <c r="K42" s="135"/>
      <c r="L42" s="304">
        <f>L9*3</f>
        <v>243</v>
      </c>
      <c r="M42" s="304"/>
      <c r="N42" s="14" t="s">
        <v>121</v>
      </c>
      <c r="O42" s="18"/>
      <c r="P42" s="91" t="s">
        <v>265</v>
      </c>
      <c r="Q42" s="92"/>
      <c r="R42" s="92"/>
      <c r="S42" s="92"/>
      <c r="T42" s="92"/>
      <c r="U42" s="92"/>
      <c r="V42" s="33"/>
      <c r="W42" s="24" t="s">
        <v>1792</v>
      </c>
      <c r="X42" s="239">
        <v>0.7</v>
      </c>
      <c r="Y42" s="240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26"/>
      <c r="AN42" s="39"/>
      <c r="AO42" s="40"/>
      <c r="AS42" s="195">
        <f>ROUND(ROUND(L42*X43,0)*(1+AQ40),0)</f>
        <v>213</v>
      </c>
      <c r="AT42" s="29"/>
    </row>
    <row r="43" spans="1:46" s="155" customFormat="1" ht="17.100000000000001" hidden="1" customHeight="1">
      <c r="A43" s="7">
        <v>16</v>
      </c>
      <c r="B43" s="8">
        <v>3942</v>
      </c>
      <c r="C43" s="9" t="s">
        <v>633</v>
      </c>
      <c r="D43" s="57"/>
      <c r="E43" s="58"/>
      <c r="F43" s="58"/>
      <c r="G43" s="136"/>
      <c r="H43" s="136"/>
      <c r="I43" s="136"/>
      <c r="J43" s="137"/>
      <c r="K43" s="137"/>
      <c r="L43" s="20"/>
      <c r="M43" s="20"/>
      <c r="N43" s="20"/>
      <c r="O43" s="21"/>
      <c r="P43" s="96"/>
      <c r="Q43" s="97"/>
      <c r="R43" s="97"/>
      <c r="S43" s="97"/>
      <c r="T43" s="97"/>
      <c r="U43" s="97"/>
      <c r="V43" s="50"/>
      <c r="W43" s="22" t="s">
        <v>1792</v>
      </c>
      <c r="X43" s="230">
        <v>0.7</v>
      </c>
      <c r="Y43" s="231"/>
      <c r="Z43" s="43" t="s">
        <v>1853</v>
      </c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2" t="s">
        <v>1792</v>
      </c>
      <c r="AN43" s="230">
        <v>1</v>
      </c>
      <c r="AO43" s="231"/>
      <c r="AS43" s="196">
        <f>ROUND(ROUND(ROUND(L42*X43,0)*AN43,0)*(1+AQ40),0)</f>
        <v>213</v>
      </c>
      <c r="AT43" s="29"/>
    </row>
    <row r="44" spans="1:46" s="155" customFormat="1" ht="17.100000000000001" customHeight="1">
      <c r="A44" s="7">
        <v>16</v>
      </c>
      <c r="B44" s="8">
        <v>3943</v>
      </c>
      <c r="C44" s="9" t="s">
        <v>1349</v>
      </c>
      <c r="D44" s="232" t="s">
        <v>794</v>
      </c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15"/>
      <c r="P44" s="16"/>
      <c r="Q44" s="16"/>
      <c r="R44" s="16"/>
      <c r="S44" s="16"/>
      <c r="T44" s="28"/>
      <c r="U44" s="28"/>
      <c r="V44" s="148"/>
      <c r="W44" s="16"/>
      <c r="X44" s="44"/>
      <c r="Y44" s="45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26"/>
      <c r="AN44" s="39"/>
      <c r="AO44" s="40"/>
      <c r="AR44" s="123"/>
      <c r="AS44" s="195">
        <f>ROUND(L46*(1+AQ40),0)</f>
        <v>405</v>
      </c>
      <c r="AT44" s="29"/>
    </row>
    <row r="45" spans="1:46" s="155" customFormat="1" ht="17.100000000000001" customHeight="1">
      <c r="A45" s="7">
        <v>16</v>
      </c>
      <c r="B45" s="8">
        <v>3944</v>
      </c>
      <c r="C45" s="9" t="s">
        <v>1350</v>
      </c>
      <c r="D45" s="234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133"/>
      <c r="P45" s="19"/>
      <c r="Q45" s="20"/>
      <c r="R45" s="20"/>
      <c r="S45" s="20"/>
      <c r="T45" s="31"/>
      <c r="U45" s="31"/>
      <c r="V45" s="122"/>
      <c r="W45" s="122"/>
      <c r="X45" s="122"/>
      <c r="Y45" s="129"/>
      <c r="Z45" s="43" t="s">
        <v>1853</v>
      </c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2" t="s">
        <v>1792</v>
      </c>
      <c r="AN45" s="230">
        <v>1</v>
      </c>
      <c r="AO45" s="231"/>
      <c r="AS45" s="195">
        <f>ROUND(ROUND(L46*AN45,0)*(1+AQ40),0)</f>
        <v>405</v>
      </c>
      <c r="AT45" s="29"/>
    </row>
    <row r="46" spans="1:46" s="155" customFormat="1" ht="17.100000000000001" customHeight="1">
      <c r="A46" s="7">
        <v>16</v>
      </c>
      <c r="B46" s="8">
        <v>3945</v>
      </c>
      <c r="C46" s="9" t="s">
        <v>634</v>
      </c>
      <c r="D46" s="55"/>
      <c r="E46" s="56"/>
      <c r="F46" s="56"/>
      <c r="G46" s="134"/>
      <c r="H46" s="135"/>
      <c r="I46" s="135"/>
      <c r="J46" s="135"/>
      <c r="K46" s="135"/>
      <c r="L46" s="304">
        <f>L9*4</f>
        <v>324</v>
      </c>
      <c r="M46" s="304"/>
      <c r="N46" s="14" t="s">
        <v>121</v>
      </c>
      <c r="O46" s="18"/>
      <c r="P46" s="91" t="s">
        <v>265</v>
      </c>
      <c r="Q46" s="92"/>
      <c r="R46" s="92"/>
      <c r="S46" s="92"/>
      <c r="T46" s="92"/>
      <c r="U46" s="92"/>
      <c r="V46" s="33"/>
      <c r="W46" s="24" t="s">
        <v>1792</v>
      </c>
      <c r="X46" s="239">
        <v>0.7</v>
      </c>
      <c r="Y46" s="240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26"/>
      <c r="AN46" s="39"/>
      <c r="AO46" s="40"/>
      <c r="AP46" s="42"/>
      <c r="AQ46" s="37"/>
      <c r="AR46" s="38"/>
      <c r="AS46" s="195">
        <f>ROUND(ROUND(L46*X47,0)*(1+AQ40),0)</f>
        <v>284</v>
      </c>
      <c r="AT46" s="29"/>
    </row>
    <row r="47" spans="1:46" s="155" customFormat="1" ht="17.100000000000001" hidden="1" customHeight="1">
      <c r="A47" s="7">
        <v>16</v>
      </c>
      <c r="B47" s="8">
        <v>3946</v>
      </c>
      <c r="C47" s="9" t="s">
        <v>635</v>
      </c>
      <c r="D47" s="57"/>
      <c r="E47" s="58"/>
      <c r="F47" s="58"/>
      <c r="G47" s="136"/>
      <c r="H47" s="136"/>
      <c r="I47" s="136"/>
      <c r="J47" s="137"/>
      <c r="K47" s="137"/>
      <c r="L47" s="20"/>
      <c r="M47" s="20"/>
      <c r="N47" s="20"/>
      <c r="O47" s="21"/>
      <c r="P47" s="96"/>
      <c r="Q47" s="97"/>
      <c r="R47" s="97"/>
      <c r="S47" s="97"/>
      <c r="T47" s="97"/>
      <c r="U47" s="97"/>
      <c r="V47" s="50"/>
      <c r="W47" s="22" t="s">
        <v>1792</v>
      </c>
      <c r="X47" s="230">
        <v>0.7</v>
      </c>
      <c r="Y47" s="231"/>
      <c r="Z47" s="43" t="s">
        <v>1853</v>
      </c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2" t="s">
        <v>1792</v>
      </c>
      <c r="AN47" s="230">
        <v>1</v>
      </c>
      <c r="AO47" s="231"/>
      <c r="AP47" s="54"/>
      <c r="AQ47" s="27"/>
      <c r="AR47" s="48"/>
      <c r="AS47" s="196">
        <f>ROUND(ROUND(ROUND(L46*X47,0)*AN47,0)*(1+AQ40),0)</f>
        <v>284</v>
      </c>
      <c r="AT47" s="29"/>
    </row>
    <row r="48" spans="1:46" s="155" customFormat="1" ht="17.100000000000001" customHeight="1">
      <c r="A48" s="7">
        <v>16</v>
      </c>
      <c r="B48" s="8">
        <v>3947</v>
      </c>
      <c r="C48" s="9" t="s">
        <v>1351</v>
      </c>
      <c r="D48" s="232" t="s">
        <v>795</v>
      </c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15"/>
      <c r="P48" s="16"/>
      <c r="Q48" s="16"/>
      <c r="R48" s="16"/>
      <c r="S48" s="16"/>
      <c r="T48" s="28"/>
      <c r="U48" s="28"/>
      <c r="V48" s="148"/>
      <c r="W48" s="16"/>
      <c r="X48" s="44"/>
      <c r="Y48" s="45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26"/>
      <c r="AN48" s="39"/>
      <c r="AO48" s="40"/>
      <c r="AP48" s="42"/>
      <c r="AQ48" s="37"/>
      <c r="AR48" s="38"/>
      <c r="AS48" s="195">
        <f>ROUND(L50*(1+AQ40),0)</f>
        <v>506</v>
      </c>
      <c r="AT48" s="29"/>
    </row>
    <row r="49" spans="1:46" s="155" customFormat="1" ht="17.100000000000001" customHeight="1">
      <c r="A49" s="7">
        <v>16</v>
      </c>
      <c r="B49" s="8">
        <v>3948</v>
      </c>
      <c r="C49" s="9" t="s">
        <v>1352</v>
      </c>
      <c r="D49" s="234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133"/>
      <c r="P49" s="19"/>
      <c r="Q49" s="20"/>
      <c r="R49" s="20"/>
      <c r="S49" s="20"/>
      <c r="T49" s="31"/>
      <c r="U49" s="31"/>
      <c r="V49" s="122"/>
      <c r="W49" s="122"/>
      <c r="X49" s="122"/>
      <c r="Y49" s="129"/>
      <c r="Z49" s="43" t="s">
        <v>1853</v>
      </c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2" t="s">
        <v>1792</v>
      </c>
      <c r="AN49" s="230">
        <v>1</v>
      </c>
      <c r="AO49" s="231"/>
      <c r="AP49" s="54"/>
      <c r="AQ49" s="27"/>
      <c r="AR49" s="48"/>
      <c r="AS49" s="195">
        <f>ROUND(ROUND(L50*AN49,0)*(1+AQ40),0)</f>
        <v>506</v>
      </c>
      <c r="AT49" s="29"/>
    </row>
    <row r="50" spans="1:46" s="155" customFormat="1" ht="17.100000000000001" customHeight="1">
      <c r="A50" s="7">
        <v>16</v>
      </c>
      <c r="B50" s="8">
        <v>3949</v>
      </c>
      <c r="C50" s="9" t="s">
        <v>636</v>
      </c>
      <c r="D50" s="55"/>
      <c r="E50" s="56"/>
      <c r="F50" s="56"/>
      <c r="G50" s="134"/>
      <c r="H50" s="135"/>
      <c r="I50" s="135"/>
      <c r="J50" s="135"/>
      <c r="K50" s="135"/>
      <c r="L50" s="304">
        <f>L9*5</f>
        <v>405</v>
      </c>
      <c r="M50" s="304"/>
      <c r="N50" s="14" t="s">
        <v>121</v>
      </c>
      <c r="O50" s="18"/>
      <c r="P50" s="91" t="s">
        <v>265</v>
      </c>
      <c r="Q50" s="92"/>
      <c r="R50" s="92"/>
      <c r="S50" s="92"/>
      <c r="T50" s="92"/>
      <c r="U50" s="92"/>
      <c r="V50" s="33"/>
      <c r="W50" s="24" t="s">
        <v>1792</v>
      </c>
      <c r="X50" s="239">
        <v>0.7</v>
      </c>
      <c r="Y50" s="240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26"/>
      <c r="AN50" s="39"/>
      <c r="AO50" s="40"/>
      <c r="AP50" s="42"/>
      <c r="AQ50" s="37"/>
      <c r="AR50" s="38"/>
      <c r="AS50" s="195">
        <f>ROUND(ROUND(L50*X51,0)*(1+AQ40),0)</f>
        <v>355</v>
      </c>
      <c r="AT50" s="29"/>
    </row>
    <row r="51" spans="1:46" s="155" customFormat="1" ht="17.100000000000001" hidden="1" customHeight="1">
      <c r="A51" s="7">
        <v>16</v>
      </c>
      <c r="B51" s="8">
        <v>3950</v>
      </c>
      <c r="C51" s="9" t="s">
        <v>637</v>
      </c>
      <c r="D51" s="57"/>
      <c r="E51" s="58"/>
      <c r="F51" s="58"/>
      <c r="G51" s="136"/>
      <c r="H51" s="136"/>
      <c r="I51" s="136"/>
      <c r="J51" s="137"/>
      <c r="K51" s="137"/>
      <c r="L51" s="20"/>
      <c r="M51" s="20"/>
      <c r="N51" s="20"/>
      <c r="O51" s="21"/>
      <c r="P51" s="96"/>
      <c r="Q51" s="97"/>
      <c r="R51" s="97"/>
      <c r="S51" s="97"/>
      <c r="T51" s="97"/>
      <c r="U51" s="97"/>
      <c r="V51" s="50"/>
      <c r="W51" s="22" t="s">
        <v>1792</v>
      </c>
      <c r="X51" s="230">
        <v>0.7</v>
      </c>
      <c r="Y51" s="231"/>
      <c r="Z51" s="43" t="s">
        <v>1853</v>
      </c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2" t="s">
        <v>1792</v>
      </c>
      <c r="AN51" s="230">
        <v>1</v>
      </c>
      <c r="AO51" s="230"/>
      <c r="AP51" s="54"/>
      <c r="AQ51" s="27"/>
      <c r="AR51" s="48"/>
      <c r="AS51" s="196">
        <f>ROUND(ROUND(ROUND(L50*X51,0)*AN51,0)*(1+AQ40),0)</f>
        <v>355</v>
      </c>
      <c r="AT51" s="29"/>
    </row>
    <row r="52" spans="1:46" s="155" customFormat="1" ht="17.100000000000001" customHeight="1">
      <c r="A52" s="7">
        <v>16</v>
      </c>
      <c r="B52" s="8">
        <v>3951</v>
      </c>
      <c r="C52" s="9" t="s">
        <v>1353</v>
      </c>
      <c r="D52" s="232" t="s">
        <v>796</v>
      </c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15"/>
      <c r="P52" s="16"/>
      <c r="Q52" s="16"/>
      <c r="R52" s="16"/>
      <c r="S52" s="16"/>
      <c r="T52" s="28"/>
      <c r="U52" s="28"/>
      <c r="V52" s="148"/>
      <c r="W52" s="16"/>
      <c r="X52" s="44"/>
      <c r="Y52" s="45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36"/>
      <c r="AQ52" s="37"/>
      <c r="AR52" s="38"/>
      <c r="AS52" s="195">
        <f>ROUND(L54*(1+AQ40),0)</f>
        <v>608</v>
      </c>
      <c r="AT52" s="29"/>
    </row>
    <row r="53" spans="1:46" s="155" customFormat="1" ht="17.100000000000001" customHeight="1">
      <c r="A53" s="7">
        <v>16</v>
      </c>
      <c r="B53" s="8">
        <v>3952</v>
      </c>
      <c r="C53" s="9" t="s">
        <v>1354</v>
      </c>
      <c r="D53" s="234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133"/>
      <c r="P53" s="19"/>
      <c r="Q53" s="20"/>
      <c r="R53" s="20"/>
      <c r="S53" s="20"/>
      <c r="T53" s="31"/>
      <c r="U53" s="31"/>
      <c r="V53" s="122"/>
      <c r="W53" s="122"/>
      <c r="X53" s="122"/>
      <c r="Y53" s="129"/>
      <c r="Z53" s="43" t="s">
        <v>1853</v>
      </c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2" t="s">
        <v>1792</v>
      </c>
      <c r="AN53" s="230">
        <v>1</v>
      </c>
      <c r="AO53" s="230"/>
      <c r="AP53" s="163"/>
      <c r="AQ53" s="121"/>
      <c r="AR53" s="123"/>
      <c r="AS53" s="195">
        <f>ROUND(ROUND(L54*AN53,0)*(1+AQ40),0)</f>
        <v>608</v>
      </c>
      <c r="AT53" s="29"/>
    </row>
    <row r="54" spans="1:46" s="155" customFormat="1" ht="17.100000000000001" customHeight="1">
      <c r="A54" s="7">
        <v>16</v>
      </c>
      <c r="B54" s="8">
        <v>3953</v>
      </c>
      <c r="C54" s="9" t="s">
        <v>638</v>
      </c>
      <c r="D54" s="55"/>
      <c r="E54" s="56"/>
      <c r="F54" s="56"/>
      <c r="G54" s="134"/>
      <c r="H54" s="135"/>
      <c r="I54" s="135"/>
      <c r="J54" s="135"/>
      <c r="K54" s="135"/>
      <c r="L54" s="304">
        <f>L9*6</f>
        <v>486</v>
      </c>
      <c r="M54" s="304"/>
      <c r="N54" s="14" t="s">
        <v>121</v>
      </c>
      <c r="O54" s="18"/>
      <c r="P54" s="91" t="s">
        <v>265</v>
      </c>
      <c r="Q54" s="92"/>
      <c r="R54" s="92"/>
      <c r="S54" s="92"/>
      <c r="T54" s="92"/>
      <c r="U54" s="92"/>
      <c r="V54" s="33"/>
      <c r="W54" s="24" t="s">
        <v>1792</v>
      </c>
      <c r="X54" s="239">
        <v>0.7</v>
      </c>
      <c r="Y54" s="240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26"/>
      <c r="AN54" s="39"/>
      <c r="AO54" s="39"/>
      <c r="AP54" s="163"/>
      <c r="AQ54" s="121"/>
      <c r="AR54" s="123"/>
      <c r="AS54" s="195">
        <f>ROUND(ROUND(L54*X55,0)*(1+AQ40),0)</f>
        <v>425</v>
      </c>
      <c r="AT54" s="29"/>
    </row>
    <row r="55" spans="1:46" s="155" customFormat="1" ht="17.100000000000001" hidden="1" customHeight="1">
      <c r="A55" s="7">
        <v>16</v>
      </c>
      <c r="B55" s="8">
        <v>3954</v>
      </c>
      <c r="C55" s="9" t="s">
        <v>639</v>
      </c>
      <c r="D55" s="57"/>
      <c r="E55" s="58"/>
      <c r="F55" s="58"/>
      <c r="G55" s="136"/>
      <c r="H55" s="136"/>
      <c r="I55" s="136"/>
      <c r="J55" s="137"/>
      <c r="K55" s="137"/>
      <c r="L55" s="20"/>
      <c r="M55" s="20"/>
      <c r="N55" s="20"/>
      <c r="O55" s="21"/>
      <c r="P55" s="96"/>
      <c r="Q55" s="97"/>
      <c r="R55" s="97"/>
      <c r="S55" s="97"/>
      <c r="T55" s="97"/>
      <c r="U55" s="97"/>
      <c r="V55" s="50"/>
      <c r="W55" s="22" t="s">
        <v>1792</v>
      </c>
      <c r="X55" s="230">
        <v>0.7</v>
      </c>
      <c r="Y55" s="231"/>
      <c r="Z55" s="43" t="s">
        <v>1853</v>
      </c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2" t="s">
        <v>1792</v>
      </c>
      <c r="AN55" s="230">
        <v>1</v>
      </c>
      <c r="AO55" s="230"/>
      <c r="AP55" s="163"/>
      <c r="AQ55" s="121"/>
      <c r="AR55" s="123"/>
      <c r="AS55" s="196">
        <f>ROUND(ROUND(ROUND(L54*X55,0)*AN55,0)*(1+AQ40),0)</f>
        <v>425</v>
      </c>
      <c r="AT55" s="29"/>
    </row>
    <row r="56" spans="1:46" s="155" customFormat="1" ht="17.100000000000001" customHeight="1">
      <c r="A56" s="7">
        <v>16</v>
      </c>
      <c r="B56" s="8">
        <v>3955</v>
      </c>
      <c r="C56" s="9" t="s">
        <v>1355</v>
      </c>
      <c r="D56" s="232" t="s">
        <v>797</v>
      </c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15"/>
      <c r="P56" s="16"/>
      <c r="Q56" s="16"/>
      <c r="R56" s="16"/>
      <c r="S56" s="16"/>
      <c r="T56" s="28"/>
      <c r="U56" s="28"/>
      <c r="V56" s="148"/>
      <c r="W56" s="16"/>
      <c r="X56" s="44"/>
      <c r="Y56" s="45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26"/>
      <c r="AN56" s="39"/>
      <c r="AO56" s="39"/>
      <c r="AP56" s="163"/>
      <c r="AQ56" s="121"/>
      <c r="AR56" s="123"/>
      <c r="AS56" s="195">
        <f>ROUND(L58*(1+AQ40),0)</f>
        <v>709</v>
      </c>
      <c r="AT56" s="29"/>
    </row>
    <row r="57" spans="1:46" s="155" customFormat="1" ht="17.100000000000001" customHeight="1">
      <c r="A57" s="7">
        <v>16</v>
      </c>
      <c r="B57" s="8">
        <v>3956</v>
      </c>
      <c r="C57" s="9" t="s">
        <v>1356</v>
      </c>
      <c r="D57" s="234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133"/>
      <c r="P57" s="19"/>
      <c r="Q57" s="20"/>
      <c r="R57" s="20"/>
      <c r="S57" s="20"/>
      <c r="T57" s="31"/>
      <c r="U57" s="31"/>
      <c r="V57" s="122"/>
      <c r="W57" s="122"/>
      <c r="X57" s="122"/>
      <c r="Y57" s="129"/>
      <c r="Z57" s="43" t="s">
        <v>1853</v>
      </c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2" t="s">
        <v>1792</v>
      </c>
      <c r="AN57" s="230">
        <v>1</v>
      </c>
      <c r="AO57" s="230"/>
      <c r="AP57" s="163"/>
      <c r="AQ57" s="121"/>
      <c r="AR57" s="123"/>
      <c r="AS57" s="195">
        <f>ROUND(ROUND(L58*AN57,0)*(1+AQ40),0)</f>
        <v>709</v>
      </c>
      <c r="AT57" s="29"/>
    </row>
    <row r="58" spans="1:46" s="155" customFormat="1" ht="17.100000000000001" customHeight="1">
      <c r="A58" s="7">
        <v>16</v>
      </c>
      <c r="B58" s="8">
        <v>3957</v>
      </c>
      <c r="C58" s="9" t="s">
        <v>640</v>
      </c>
      <c r="D58" s="55"/>
      <c r="E58" s="56"/>
      <c r="F58" s="56"/>
      <c r="G58" s="134"/>
      <c r="H58" s="135"/>
      <c r="I58" s="135"/>
      <c r="J58" s="135"/>
      <c r="K58" s="135"/>
      <c r="L58" s="304">
        <f>L9*7</f>
        <v>567</v>
      </c>
      <c r="M58" s="304"/>
      <c r="N58" s="14" t="s">
        <v>121</v>
      </c>
      <c r="O58" s="18"/>
      <c r="P58" s="91" t="s">
        <v>265</v>
      </c>
      <c r="Q58" s="92"/>
      <c r="R58" s="92"/>
      <c r="S58" s="92"/>
      <c r="T58" s="92"/>
      <c r="U58" s="92"/>
      <c r="V58" s="33"/>
      <c r="W58" s="24" t="s">
        <v>1792</v>
      </c>
      <c r="X58" s="239">
        <v>0.7</v>
      </c>
      <c r="Y58" s="240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26"/>
      <c r="AN58" s="39"/>
      <c r="AO58" s="39"/>
      <c r="AP58" s="163"/>
      <c r="AQ58" s="121"/>
      <c r="AR58" s="123"/>
      <c r="AS58" s="195">
        <f>ROUND(ROUND(L58*X59,0)*(1+AQ40),0)</f>
        <v>496</v>
      </c>
      <c r="AT58" s="29"/>
    </row>
    <row r="59" spans="1:46" s="155" customFormat="1" ht="17.100000000000001" hidden="1" customHeight="1">
      <c r="A59" s="7">
        <v>16</v>
      </c>
      <c r="B59" s="8">
        <v>3958</v>
      </c>
      <c r="C59" s="9" t="s">
        <v>641</v>
      </c>
      <c r="D59" s="57"/>
      <c r="E59" s="58"/>
      <c r="F59" s="58"/>
      <c r="G59" s="136"/>
      <c r="H59" s="136"/>
      <c r="I59" s="136"/>
      <c r="J59" s="137"/>
      <c r="K59" s="137"/>
      <c r="L59" s="20"/>
      <c r="M59" s="20"/>
      <c r="N59" s="20"/>
      <c r="O59" s="21"/>
      <c r="P59" s="96"/>
      <c r="Q59" s="97"/>
      <c r="R59" s="97"/>
      <c r="S59" s="97"/>
      <c r="T59" s="97"/>
      <c r="U59" s="97"/>
      <c r="V59" s="50"/>
      <c r="W59" s="22" t="s">
        <v>1792</v>
      </c>
      <c r="X59" s="230">
        <v>0.7</v>
      </c>
      <c r="Y59" s="231"/>
      <c r="Z59" s="43" t="s">
        <v>1853</v>
      </c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2" t="s">
        <v>1792</v>
      </c>
      <c r="AN59" s="230">
        <v>1</v>
      </c>
      <c r="AO59" s="230"/>
      <c r="AP59" s="163"/>
      <c r="AQ59" s="121"/>
      <c r="AR59" s="123"/>
      <c r="AS59" s="196">
        <f>ROUND(ROUND(ROUND(L58*X59,0)*AN59,0)*(1+AQ40),0)</f>
        <v>496</v>
      </c>
      <c r="AT59" s="29"/>
    </row>
    <row r="60" spans="1:46" s="155" customFormat="1" ht="17.100000000000001" customHeight="1">
      <c r="A60" s="7">
        <v>16</v>
      </c>
      <c r="B60" s="8">
        <v>3959</v>
      </c>
      <c r="C60" s="9" t="s">
        <v>875</v>
      </c>
      <c r="D60" s="232" t="s">
        <v>798</v>
      </c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15"/>
      <c r="P60" s="16"/>
      <c r="Q60" s="16"/>
      <c r="R60" s="16"/>
      <c r="S60" s="16"/>
      <c r="T60" s="28"/>
      <c r="U60" s="28"/>
      <c r="V60" s="148"/>
      <c r="W60" s="16"/>
      <c r="X60" s="44"/>
      <c r="Y60" s="45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26"/>
      <c r="AN60" s="39"/>
      <c r="AO60" s="39"/>
      <c r="AP60" s="163"/>
      <c r="AQ60" s="121"/>
      <c r="AR60" s="123"/>
      <c r="AS60" s="195">
        <f>ROUND(L62*(1+AQ40),0)</f>
        <v>810</v>
      </c>
      <c r="AT60" s="29"/>
    </row>
    <row r="61" spans="1:46" s="155" customFormat="1" ht="17.100000000000001" customHeight="1">
      <c r="A61" s="7">
        <v>16</v>
      </c>
      <c r="B61" s="8">
        <v>3960</v>
      </c>
      <c r="C61" s="9" t="s">
        <v>876</v>
      </c>
      <c r="D61" s="234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133"/>
      <c r="P61" s="19"/>
      <c r="Q61" s="20"/>
      <c r="R61" s="20"/>
      <c r="S61" s="20"/>
      <c r="T61" s="31"/>
      <c r="U61" s="31"/>
      <c r="V61" s="122"/>
      <c r="W61" s="122"/>
      <c r="X61" s="122"/>
      <c r="Y61" s="129"/>
      <c r="Z61" s="43" t="s">
        <v>1853</v>
      </c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2" t="s">
        <v>1792</v>
      </c>
      <c r="AN61" s="230">
        <v>1</v>
      </c>
      <c r="AO61" s="230"/>
      <c r="AP61" s="163"/>
      <c r="AQ61" s="121"/>
      <c r="AR61" s="123"/>
      <c r="AS61" s="195">
        <f>ROUND(ROUND(L62*AN61,0)*(1+AQ40),0)</f>
        <v>810</v>
      </c>
      <c r="AT61" s="29"/>
    </row>
    <row r="62" spans="1:46" s="155" customFormat="1" ht="17.100000000000001" customHeight="1">
      <c r="A62" s="7">
        <v>16</v>
      </c>
      <c r="B62" s="8">
        <v>3961</v>
      </c>
      <c r="C62" s="9" t="s">
        <v>642</v>
      </c>
      <c r="D62" s="55"/>
      <c r="E62" s="56"/>
      <c r="F62" s="56"/>
      <c r="G62" s="134"/>
      <c r="H62" s="135"/>
      <c r="I62" s="135"/>
      <c r="J62" s="135"/>
      <c r="K62" s="135"/>
      <c r="L62" s="304">
        <f>L9*8</f>
        <v>648</v>
      </c>
      <c r="M62" s="304"/>
      <c r="N62" s="14" t="s">
        <v>121</v>
      </c>
      <c r="O62" s="18"/>
      <c r="P62" s="91" t="s">
        <v>265</v>
      </c>
      <c r="Q62" s="92"/>
      <c r="R62" s="92"/>
      <c r="S62" s="92"/>
      <c r="T62" s="92"/>
      <c r="U62" s="92"/>
      <c r="V62" s="33"/>
      <c r="W62" s="24" t="s">
        <v>1792</v>
      </c>
      <c r="X62" s="239">
        <v>0.7</v>
      </c>
      <c r="Y62" s="240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26"/>
      <c r="AN62" s="39"/>
      <c r="AO62" s="39"/>
      <c r="AP62" s="163"/>
      <c r="AQ62" s="121"/>
      <c r="AR62" s="123"/>
      <c r="AS62" s="195">
        <f>ROUND(ROUND(L62*X63,0)*(1+AQ40),0)</f>
        <v>568</v>
      </c>
      <c r="AT62" s="29"/>
    </row>
    <row r="63" spans="1:46" s="155" customFormat="1" ht="17.100000000000001" hidden="1" customHeight="1">
      <c r="A63" s="7">
        <v>16</v>
      </c>
      <c r="B63" s="8">
        <v>3962</v>
      </c>
      <c r="C63" s="9" t="s">
        <v>643</v>
      </c>
      <c r="D63" s="57"/>
      <c r="E63" s="58"/>
      <c r="F63" s="58"/>
      <c r="G63" s="136"/>
      <c r="H63" s="136"/>
      <c r="I63" s="136"/>
      <c r="J63" s="137"/>
      <c r="K63" s="137"/>
      <c r="L63" s="20"/>
      <c r="M63" s="20"/>
      <c r="N63" s="20"/>
      <c r="O63" s="21"/>
      <c r="P63" s="96"/>
      <c r="Q63" s="97"/>
      <c r="R63" s="97"/>
      <c r="S63" s="97"/>
      <c r="T63" s="97"/>
      <c r="U63" s="97"/>
      <c r="V63" s="50"/>
      <c r="W63" s="22" t="s">
        <v>1792</v>
      </c>
      <c r="X63" s="230">
        <v>0.7</v>
      </c>
      <c r="Y63" s="231"/>
      <c r="Z63" s="43" t="s">
        <v>1853</v>
      </c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2" t="s">
        <v>1792</v>
      </c>
      <c r="AN63" s="230">
        <v>1</v>
      </c>
      <c r="AO63" s="230"/>
      <c r="AP63" s="163"/>
      <c r="AQ63" s="121"/>
      <c r="AR63" s="123"/>
      <c r="AS63" s="196">
        <f>ROUND(ROUND(ROUND(L62*X63,0)*AN63,0)*(1+AQ40),0)</f>
        <v>568</v>
      </c>
      <c r="AT63" s="29"/>
    </row>
    <row r="64" spans="1:46" s="155" customFormat="1" ht="17.100000000000001" customHeight="1">
      <c r="A64" s="7">
        <v>16</v>
      </c>
      <c r="B64" s="8">
        <v>3963</v>
      </c>
      <c r="C64" s="9" t="s">
        <v>877</v>
      </c>
      <c r="D64" s="232" t="s">
        <v>799</v>
      </c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15"/>
      <c r="P64" s="16"/>
      <c r="Q64" s="16"/>
      <c r="R64" s="16"/>
      <c r="S64" s="16"/>
      <c r="T64" s="28"/>
      <c r="U64" s="28"/>
      <c r="V64" s="148"/>
      <c r="W64" s="16"/>
      <c r="X64" s="44"/>
      <c r="Y64" s="45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26"/>
      <c r="AN64" s="39"/>
      <c r="AO64" s="39"/>
      <c r="AP64" s="163"/>
      <c r="AQ64" s="121"/>
      <c r="AR64" s="123"/>
      <c r="AS64" s="195">
        <f>ROUND(L66*(1+AQ40),0)</f>
        <v>911</v>
      </c>
      <c r="AT64" s="29"/>
    </row>
    <row r="65" spans="1:46" s="155" customFormat="1" ht="17.100000000000001" customHeight="1">
      <c r="A65" s="7">
        <v>16</v>
      </c>
      <c r="B65" s="8">
        <v>3964</v>
      </c>
      <c r="C65" s="9" t="s">
        <v>878</v>
      </c>
      <c r="D65" s="234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133"/>
      <c r="P65" s="19"/>
      <c r="Q65" s="20"/>
      <c r="R65" s="20"/>
      <c r="S65" s="20"/>
      <c r="T65" s="31"/>
      <c r="U65" s="31"/>
      <c r="V65" s="122"/>
      <c r="W65" s="122"/>
      <c r="X65" s="122"/>
      <c r="Y65" s="129"/>
      <c r="Z65" s="43" t="s">
        <v>1853</v>
      </c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2" t="s">
        <v>1792</v>
      </c>
      <c r="AN65" s="230">
        <v>1</v>
      </c>
      <c r="AO65" s="230"/>
      <c r="AP65" s="163"/>
      <c r="AQ65" s="121"/>
      <c r="AR65" s="123"/>
      <c r="AS65" s="196">
        <f>ROUND(ROUND(L66*AN65,0)*(1+AQ40),0)</f>
        <v>911</v>
      </c>
      <c r="AT65" s="29"/>
    </row>
    <row r="66" spans="1:46" s="155" customFormat="1" ht="17.100000000000001" customHeight="1">
      <c r="A66" s="7">
        <v>16</v>
      </c>
      <c r="B66" s="8">
        <v>3965</v>
      </c>
      <c r="C66" s="9" t="s">
        <v>644</v>
      </c>
      <c r="D66" s="57"/>
      <c r="E66" s="58"/>
      <c r="F66" s="58"/>
      <c r="G66" s="136"/>
      <c r="H66" s="137"/>
      <c r="I66" s="137"/>
      <c r="J66" s="137"/>
      <c r="K66" s="137"/>
      <c r="L66" s="305">
        <f>L9*9</f>
        <v>729</v>
      </c>
      <c r="M66" s="305"/>
      <c r="N66" s="20" t="s">
        <v>121</v>
      </c>
      <c r="O66" s="21"/>
      <c r="P66" s="112" t="s">
        <v>265</v>
      </c>
      <c r="Q66" s="113"/>
      <c r="R66" s="113"/>
      <c r="S66" s="113"/>
      <c r="T66" s="113"/>
      <c r="U66" s="113"/>
      <c r="V66" s="114"/>
      <c r="W66" s="26" t="s">
        <v>1792</v>
      </c>
      <c r="X66" s="236">
        <v>0.7</v>
      </c>
      <c r="Y66" s="23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26"/>
      <c r="AN66" s="39"/>
      <c r="AO66" s="39"/>
      <c r="AP66" s="124"/>
      <c r="AQ66" s="122"/>
      <c r="AR66" s="129"/>
      <c r="AS66" s="196">
        <f>ROUND(ROUND(L66*X67,0)*(1+AQ40),0)</f>
        <v>638</v>
      </c>
      <c r="AT66" s="41"/>
    </row>
    <row r="67" spans="1:46" s="155" customFormat="1" ht="17.100000000000001" hidden="1" customHeight="1">
      <c r="A67" s="7">
        <v>16</v>
      </c>
      <c r="B67" s="8">
        <v>3966</v>
      </c>
      <c r="C67" s="9" t="s">
        <v>645</v>
      </c>
      <c r="D67" s="57"/>
      <c r="E67" s="58"/>
      <c r="F67" s="58"/>
      <c r="G67" s="136"/>
      <c r="H67" s="136"/>
      <c r="I67" s="136"/>
      <c r="J67" s="137"/>
      <c r="K67" s="137"/>
      <c r="L67" s="20"/>
      <c r="M67" s="20"/>
      <c r="N67" s="20"/>
      <c r="O67" s="21"/>
      <c r="P67" s="96"/>
      <c r="Q67" s="97"/>
      <c r="R67" s="97"/>
      <c r="S67" s="97"/>
      <c r="T67" s="97"/>
      <c r="U67" s="97"/>
      <c r="V67" s="50"/>
      <c r="W67" s="22" t="s">
        <v>1792</v>
      </c>
      <c r="X67" s="230">
        <v>0.7</v>
      </c>
      <c r="Y67" s="231"/>
      <c r="Z67" s="43" t="s">
        <v>1853</v>
      </c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2" t="s">
        <v>1792</v>
      </c>
      <c r="AN67" s="230">
        <v>1</v>
      </c>
      <c r="AO67" s="230"/>
      <c r="AP67" s="124"/>
      <c r="AQ67" s="122"/>
      <c r="AR67" s="129"/>
      <c r="AS67" s="111">
        <f>ROUND(ROUND(ROUND(L66*X67,0)*AN67,0)*(1+AQ40),0)</f>
        <v>638</v>
      </c>
      <c r="AT67" s="41"/>
    </row>
    <row r="68" spans="1:46" ht="17.100000000000001" customHeight="1">
      <c r="A68" s="1"/>
    </row>
    <row r="69" spans="1:46" s="155" customFormat="1" ht="17.100000000000001" customHeight="1">
      <c r="A69" s="25"/>
      <c r="B69" s="25"/>
      <c r="C69" s="14"/>
      <c r="D69" s="14"/>
      <c r="E69" s="14"/>
      <c r="F69" s="14"/>
      <c r="G69" s="14"/>
      <c r="H69" s="14"/>
      <c r="I69" s="32"/>
      <c r="J69" s="32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24"/>
      <c r="V69" s="24"/>
      <c r="W69" s="14"/>
      <c r="X69" s="27"/>
      <c r="Y69" s="30"/>
      <c r="Z69" s="14"/>
      <c r="AA69" s="14"/>
      <c r="AB69" s="14"/>
      <c r="AC69" s="27"/>
      <c r="AD69" s="30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4"/>
      <c r="AT69" s="121"/>
    </row>
    <row r="70" spans="1:46" s="155" customFormat="1" ht="17.100000000000001" customHeight="1">
      <c r="A70" s="25"/>
      <c r="B70" s="25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24"/>
      <c r="V70" s="24"/>
      <c r="W70" s="14"/>
      <c r="X70" s="24"/>
      <c r="Y70" s="30"/>
      <c r="Z70" s="14"/>
      <c r="AA70" s="14"/>
      <c r="AB70" s="14"/>
      <c r="AC70" s="27"/>
      <c r="AD70" s="30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4"/>
      <c r="AT70" s="121"/>
    </row>
    <row r="71" spans="1:46" s="155" customFormat="1" ht="17.100000000000001" customHeight="1">
      <c r="A71" s="25"/>
      <c r="B71" s="25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24"/>
      <c r="V71" s="24"/>
      <c r="W71" s="14"/>
      <c r="X71" s="24"/>
      <c r="Y71" s="30"/>
      <c r="Z71" s="14"/>
      <c r="AA71" s="14"/>
      <c r="AB71" s="14"/>
      <c r="AC71" s="13"/>
      <c r="AD71" s="13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34"/>
      <c r="AT71" s="121"/>
    </row>
    <row r="72" spans="1:46" s="155" customFormat="1" ht="17.100000000000001" customHeight="1">
      <c r="A72" s="25"/>
      <c r="B72" s="25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35"/>
      <c r="U72" s="158"/>
      <c r="V72" s="158"/>
      <c r="W72" s="121"/>
      <c r="X72" s="158"/>
      <c r="Y72" s="30"/>
      <c r="Z72" s="14"/>
      <c r="AA72" s="14"/>
      <c r="AB72" s="14"/>
      <c r="AC72" s="27"/>
      <c r="AD72" s="30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4"/>
      <c r="AT72" s="121"/>
    </row>
    <row r="73" spans="1:46" s="155" customFormat="1" ht="17.100000000000001" customHeight="1">
      <c r="A73" s="25"/>
      <c r="B73" s="25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24"/>
      <c r="U73" s="27"/>
      <c r="V73" s="30"/>
      <c r="W73" s="14"/>
      <c r="X73" s="24"/>
      <c r="Y73" s="30"/>
      <c r="Z73" s="14"/>
      <c r="AA73" s="14"/>
      <c r="AB73" s="14"/>
      <c r="AC73" s="27"/>
      <c r="AD73" s="30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4"/>
      <c r="AT73" s="121"/>
    </row>
    <row r="74" spans="1:46" s="155" customFormat="1" ht="17.100000000000001" customHeight="1">
      <c r="A74" s="25"/>
      <c r="B74" s="25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24"/>
      <c r="V74" s="30"/>
      <c r="W74" s="14"/>
      <c r="X74" s="24"/>
      <c r="Y74" s="30"/>
      <c r="Z74" s="14"/>
      <c r="AA74" s="14"/>
      <c r="AB74" s="14"/>
      <c r="AC74" s="13"/>
      <c r="AD74" s="13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34"/>
      <c r="AT74" s="121"/>
    </row>
    <row r="75" spans="1:46" s="155" customFormat="1" ht="17.100000000000001" customHeight="1">
      <c r="A75" s="25"/>
      <c r="B75" s="25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24"/>
      <c r="V75" s="30"/>
      <c r="W75" s="14"/>
      <c r="X75" s="27"/>
      <c r="Y75" s="30"/>
      <c r="Z75" s="14"/>
      <c r="AA75" s="14"/>
      <c r="AB75" s="14"/>
      <c r="AC75" s="27"/>
      <c r="AD75" s="30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4"/>
      <c r="AT75" s="121"/>
    </row>
  </sheetData>
  <mergeCells count="88">
    <mergeCell ref="D60:N61"/>
    <mergeCell ref="L66:M66"/>
    <mergeCell ref="AN57:AO57"/>
    <mergeCell ref="L58:M58"/>
    <mergeCell ref="D56:N57"/>
    <mergeCell ref="AN61:AO61"/>
    <mergeCell ref="X58:Y58"/>
    <mergeCell ref="X59:Y59"/>
    <mergeCell ref="D64:N65"/>
    <mergeCell ref="L62:M62"/>
    <mergeCell ref="X63:Y63"/>
    <mergeCell ref="AN59:AO59"/>
    <mergeCell ref="AN55:AO55"/>
    <mergeCell ref="X55:Y55"/>
    <mergeCell ref="X54:Y54"/>
    <mergeCell ref="AN53:AO53"/>
    <mergeCell ref="AN67:AO67"/>
    <mergeCell ref="X67:Y67"/>
    <mergeCell ref="AN65:AO65"/>
    <mergeCell ref="X62:Y62"/>
    <mergeCell ref="X66:Y66"/>
    <mergeCell ref="AN63:AO63"/>
    <mergeCell ref="AN47:AO47"/>
    <mergeCell ref="AN41:AO41"/>
    <mergeCell ref="AN43:AO43"/>
    <mergeCell ref="L50:M50"/>
    <mergeCell ref="X51:Y51"/>
    <mergeCell ref="AN51:AO51"/>
    <mergeCell ref="D48:N49"/>
    <mergeCell ref="X50:Y50"/>
    <mergeCell ref="AN49:AO49"/>
    <mergeCell ref="L46:M46"/>
    <mergeCell ref="L54:M54"/>
    <mergeCell ref="X47:Y47"/>
    <mergeCell ref="D44:N45"/>
    <mergeCell ref="X46:Y46"/>
    <mergeCell ref="D52:N53"/>
    <mergeCell ref="AQ40:AR40"/>
    <mergeCell ref="X38:Y38"/>
    <mergeCell ref="L34:M34"/>
    <mergeCell ref="D40:N41"/>
    <mergeCell ref="AN45:AO45"/>
    <mergeCell ref="X39:Y39"/>
    <mergeCell ref="D36:N37"/>
    <mergeCell ref="L38:M38"/>
    <mergeCell ref="L42:M42"/>
    <mergeCell ref="X43:Y43"/>
    <mergeCell ref="X42:Y42"/>
    <mergeCell ref="X35:Y35"/>
    <mergeCell ref="AN24:AO24"/>
    <mergeCell ref="AP11:AR14"/>
    <mergeCell ref="AN12:AO12"/>
    <mergeCell ref="AQ15:AR15"/>
    <mergeCell ref="AP36:AR39"/>
    <mergeCell ref="AN37:AO37"/>
    <mergeCell ref="AN18:AO18"/>
    <mergeCell ref="AN39:AO39"/>
    <mergeCell ref="AN26:AO26"/>
    <mergeCell ref="AN33:AO33"/>
    <mergeCell ref="AN22:AO22"/>
    <mergeCell ref="AN35:AO35"/>
    <mergeCell ref="AN8:AO8"/>
    <mergeCell ref="AN10:AO10"/>
    <mergeCell ref="X10:Y10"/>
    <mergeCell ref="X18:Y18"/>
    <mergeCell ref="X34:Y34"/>
    <mergeCell ref="X9:Y9"/>
    <mergeCell ref="X13:Y13"/>
    <mergeCell ref="X17:Y17"/>
    <mergeCell ref="X21:Y21"/>
    <mergeCell ref="X25:Y25"/>
    <mergeCell ref="X22:Y22"/>
    <mergeCell ref="X26:Y26"/>
    <mergeCell ref="X14:Y14"/>
    <mergeCell ref="AN14:AO14"/>
    <mergeCell ref="AN16:AO16"/>
    <mergeCell ref="AN20:AO20"/>
    <mergeCell ref="L21:M21"/>
    <mergeCell ref="D7:N8"/>
    <mergeCell ref="D32:O33"/>
    <mergeCell ref="D15:N16"/>
    <mergeCell ref="D19:N20"/>
    <mergeCell ref="D23:N24"/>
    <mergeCell ref="L9:M9"/>
    <mergeCell ref="L17:M17"/>
    <mergeCell ref="L13:M13"/>
    <mergeCell ref="D11:N12"/>
    <mergeCell ref="L25:M25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  <rowBreaks count="1" manualBreakCount="1">
    <brk id="68" max="4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U103"/>
  <sheetViews>
    <sheetView view="pageBreakPreview" topLeftCell="A43" zoomScale="85" zoomScaleNormal="100" zoomScaleSheetLayoutView="85" workbookViewId="0">
      <selection activeCell="L60" sqref="L60"/>
    </sheetView>
  </sheetViews>
  <sheetFormatPr defaultRowHeight="17.100000000000001" customHeight="1"/>
  <cols>
    <col min="1" max="1" width="4.625" style="149" customWidth="1"/>
    <col min="2" max="2" width="7.625" style="149" customWidth="1"/>
    <col min="3" max="3" width="35.625" style="10" customWidth="1"/>
    <col min="4" max="10" width="2.375" style="149" customWidth="1"/>
    <col min="11" max="12" width="2.375" style="10" customWidth="1"/>
    <col min="13" max="13" width="3.5" style="10" customWidth="1"/>
    <col min="14" max="16" width="2.375" style="10" customWidth="1"/>
    <col min="17" max="20" width="2.375" style="149" customWidth="1"/>
    <col min="21" max="22" width="2.375" style="150" customWidth="1"/>
    <col min="23" max="23" width="2.375" style="149" customWidth="1"/>
    <col min="24" max="25" width="2.375" style="150" customWidth="1"/>
    <col min="26" max="44" width="2.375" style="149" customWidth="1"/>
    <col min="45" max="46" width="8.625" style="149" customWidth="1"/>
    <col min="47" max="47" width="2.75" style="149" customWidth="1"/>
    <col min="48" max="16384" width="9" style="149"/>
  </cols>
  <sheetData>
    <row r="1" spans="1:47" ht="17.100000000000001" customHeight="1">
      <c r="A1" s="1"/>
    </row>
    <row r="2" spans="1:47" ht="17.100000000000001" customHeight="1">
      <c r="A2" s="1"/>
    </row>
    <row r="3" spans="1:47" ht="17.100000000000001" customHeight="1">
      <c r="A3" s="1"/>
    </row>
    <row r="4" spans="1:47" ht="17.100000000000001" customHeight="1">
      <c r="A4" s="1"/>
      <c r="B4" s="1" t="s">
        <v>1228</v>
      </c>
    </row>
    <row r="5" spans="1:47" s="155" customFormat="1" ht="17.100000000000001" customHeight="1">
      <c r="A5" s="2" t="s">
        <v>122</v>
      </c>
      <c r="B5" s="151"/>
      <c r="C5" s="11" t="s">
        <v>114</v>
      </c>
      <c r="D5" s="152"/>
      <c r="E5" s="148"/>
      <c r="F5" s="148"/>
      <c r="G5" s="148"/>
      <c r="H5" s="148"/>
      <c r="I5" s="148"/>
      <c r="J5" s="148"/>
      <c r="K5" s="16"/>
      <c r="L5" s="16"/>
      <c r="M5" s="16"/>
      <c r="N5" s="16"/>
      <c r="O5" s="16"/>
      <c r="P5" s="16"/>
      <c r="Q5" s="148"/>
      <c r="R5" s="148"/>
      <c r="S5" s="148"/>
      <c r="T5" s="12"/>
      <c r="U5" s="153"/>
      <c r="V5" s="153"/>
      <c r="W5" s="148"/>
      <c r="X5" s="154" t="s">
        <v>123</v>
      </c>
      <c r="Y5" s="153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3" t="s">
        <v>115</v>
      </c>
      <c r="AT5" s="3" t="s">
        <v>116</v>
      </c>
      <c r="AU5" s="121"/>
    </row>
    <row r="6" spans="1:47" s="155" customFormat="1" ht="17.100000000000001" customHeight="1">
      <c r="A6" s="4" t="s">
        <v>117</v>
      </c>
      <c r="B6" s="5" t="s">
        <v>118</v>
      </c>
      <c r="C6" s="21"/>
      <c r="D6" s="124"/>
      <c r="E6" s="122"/>
      <c r="F6" s="122"/>
      <c r="G6" s="122"/>
      <c r="H6" s="122"/>
      <c r="I6" s="122"/>
      <c r="J6" s="122"/>
      <c r="K6" s="20"/>
      <c r="L6" s="20"/>
      <c r="M6" s="20"/>
      <c r="N6" s="20"/>
      <c r="O6" s="20"/>
      <c r="P6" s="20"/>
      <c r="Q6" s="122"/>
      <c r="R6" s="122"/>
      <c r="S6" s="122"/>
      <c r="T6" s="122"/>
      <c r="U6" s="156"/>
      <c r="V6" s="156"/>
      <c r="W6" s="122"/>
      <c r="X6" s="156"/>
      <c r="Y6" s="156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6" t="s">
        <v>119</v>
      </c>
      <c r="AT6" s="6" t="s">
        <v>120</v>
      </c>
      <c r="AU6" s="121"/>
    </row>
    <row r="7" spans="1:47" s="155" customFormat="1" ht="17.100000000000001" customHeight="1">
      <c r="A7" s="7">
        <v>16</v>
      </c>
      <c r="B7" s="8">
        <v>3967</v>
      </c>
      <c r="C7" s="9" t="s">
        <v>879</v>
      </c>
      <c r="D7" s="242" t="s">
        <v>785</v>
      </c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15"/>
      <c r="P7" s="16"/>
      <c r="Q7" s="16"/>
      <c r="R7" s="16"/>
      <c r="S7" s="16"/>
      <c r="T7" s="28"/>
      <c r="U7" s="28"/>
      <c r="V7" s="148"/>
      <c r="W7" s="16"/>
      <c r="X7" s="44"/>
      <c r="Y7" s="4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26"/>
      <c r="AN7" s="39"/>
      <c r="AO7" s="40"/>
      <c r="AP7" s="53"/>
      <c r="AQ7" s="46"/>
      <c r="AR7" s="52"/>
      <c r="AS7" s="195">
        <f>ROUND(L9*(1+AQ15),0)</f>
        <v>122</v>
      </c>
      <c r="AT7" s="49" t="s">
        <v>1790</v>
      </c>
    </row>
    <row r="8" spans="1:47" s="155" customFormat="1" ht="17.100000000000001" customHeight="1">
      <c r="A8" s="7">
        <v>16</v>
      </c>
      <c r="B8" s="8">
        <v>3968</v>
      </c>
      <c r="C8" s="9" t="s">
        <v>880</v>
      </c>
      <c r="D8" s="257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133"/>
      <c r="P8" s="19"/>
      <c r="Q8" s="20"/>
      <c r="R8" s="20"/>
      <c r="S8" s="20"/>
      <c r="T8" s="31"/>
      <c r="U8" s="31"/>
      <c r="V8" s="122"/>
      <c r="W8" s="122"/>
      <c r="X8" s="122"/>
      <c r="Y8" s="129"/>
      <c r="Z8" s="43" t="s">
        <v>1853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2" t="s">
        <v>1792</v>
      </c>
      <c r="AN8" s="230">
        <v>1</v>
      </c>
      <c r="AO8" s="231"/>
      <c r="AP8" s="54"/>
      <c r="AQ8" s="27"/>
      <c r="AR8" s="48"/>
      <c r="AS8" s="195">
        <f>ROUND(ROUND(L9*AN8,0)*(1+AQ15),0)</f>
        <v>122</v>
      </c>
      <c r="AT8" s="29"/>
    </row>
    <row r="9" spans="1:47" s="155" customFormat="1" ht="17.100000000000001" customHeight="1">
      <c r="A9" s="7">
        <v>16</v>
      </c>
      <c r="B9" s="8">
        <v>3969</v>
      </c>
      <c r="C9" s="9" t="s">
        <v>646</v>
      </c>
      <c r="D9" s="55"/>
      <c r="E9" s="56"/>
      <c r="F9" s="56"/>
      <c r="G9" s="134"/>
      <c r="H9" s="135"/>
      <c r="I9" s="135"/>
      <c r="J9" s="135"/>
      <c r="K9" s="135"/>
      <c r="L9" s="241">
        <v>81</v>
      </c>
      <c r="M9" s="241"/>
      <c r="N9" s="14" t="s">
        <v>121</v>
      </c>
      <c r="O9" s="18"/>
      <c r="P9" s="91" t="s">
        <v>265</v>
      </c>
      <c r="Q9" s="92"/>
      <c r="R9" s="92"/>
      <c r="S9" s="92"/>
      <c r="T9" s="92"/>
      <c r="U9" s="92"/>
      <c r="V9" s="33"/>
      <c r="W9" s="24" t="s">
        <v>1792</v>
      </c>
      <c r="X9" s="239">
        <v>0.7</v>
      </c>
      <c r="Y9" s="240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26"/>
      <c r="AN9" s="39"/>
      <c r="AO9" s="40"/>
      <c r="AP9" s="42"/>
      <c r="AQ9" s="37"/>
      <c r="AR9" s="38"/>
      <c r="AS9" s="195">
        <f>ROUND(ROUND(L9*X10,0)*(1+AQ15),0)</f>
        <v>86</v>
      </c>
      <c r="AT9" s="29"/>
    </row>
    <row r="10" spans="1:47" s="155" customFormat="1" ht="17.100000000000001" hidden="1" customHeight="1">
      <c r="A10" s="7">
        <v>16</v>
      </c>
      <c r="B10" s="8">
        <v>3970</v>
      </c>
      <c r="C10" s="9" t="s">
        <v>647</v>
      </c>
      <c r="D10" s="57"/>
      <c r="E10" s="58"/>
      <c r="F10" s="58"/>
      <c r="G10" s="136"/>
      <c r="H10" s="136"/>
      <c r="I10" s="136"/>
      <c r="J10" s="137"/>
      <c r="K10" s="137"/>
      <c r="L10" s="200"/>
      <c r="M10" s="200"/>
      <c r="N10" s="20"/>
      <c r="O10" s="21"/>
      <c r="P10" s="96"/>
      <c r="Q10" s="97"/>
      <c r="R10" s="97"/>
      <c r="S10" s="97"/>
      <c r="T10" s="97"/>
      <c r="U10" s="97"/>
      <c r="V10" s="50"/>
      <c r="W10" s="22" t="s">
        <v>1792</v>
      </c>
      <c r="X10" s="230">
        <v>0.7</v>
      </c>
      <c r="Y10" s="231"/>
      <c r="Z10" s="43" t="s">
        <v>1853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2" t="s">
        <v>1792</v>
      </c>
      <c r="AN10" s="230">
        <v>1</v>
      </c>
      <c r="AO10" s="231"/>
      <c r="AP10" s="54"/>
      <c r="AQ10" s="27"/>
      <c r="AR10" s="48"/>
      <c r="AS10" s="196">
        <f>ROUND(ROUND(ROUND(L9*X10,0)*AN10,0)*(1+AQ15),0)</f>
        <v>86</v>
      </c>
      <c r="AT10" s="29"/>
    </row>
    <row r="11" spans="1:47" s="155" customFormat="1" ht="17.100000000000001" customHeight="1">
      <c r="A11" s="7">
        <v>16</v>
      </c>
      <c r="B11" s="8">
        <v>3971</v>
      </c>
      <c r="C11" s="9" t="s">
        <v>881</v>
      </c>
      <c r="D11" s="242" t="s">
        <v>800</v>
      </c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15"/>
      <c r="P11" s="16"/>
      <c r="Q11" s="16"/>
      <c r="R11" s="16"/>
      <c r="S11" s="16"/>
      <c r="T11" s="28"/>
      <c r="U11" s="28"/>
      <c r="V11" s="148"/>
      <c r="W11" s="16"/>
      <c r="X11" s="44"/>
      <c r="Y11" s="45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26"/>
      <c r="AN11" s="39"/>
      <c r="AO11" s="40"/>
      <c r="AP11" s="252" t="s">
        <v>829</v>
      </c>
      <c r="AQ11" s="253"/>
      <c r="AR11" s="254"/>
      <c r="AS11" s="195">
        <f>ROUND(L13*(1+AQ15),0)</f>
        <v>243</v>
      </c>
      <c r="AT11" s="29"/>
    </row>
    <row r="12" spans="1:47" s="155" customFormat="1" ht="17.100000000000001" customHeight="1">
      <c r="A12" s="7">
        <v>16</v>
      </c>
      <c r="B12" s="8">
        <v>3972</v>
      </c>
      <c r="C12" s="9" t="s">
        <v>882</v>
      </c>
      <c r="D12" s="244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133"/>
      <c r="P12" s="19"/>
      <c r="Q12" s="20"/>
      <c r="R12" s="20"/>
      <c r="S12" s="20"/>
      <c r="T12" s="31"/>
      <c r="U12" s="31"/>
      <c r="V12" s="122"/>
      <c r="W12" s="122"/>
      <c r="X12" s="122"/>
      <c r="Y12" s="129"/>
      <c r="Z12" s="43" t="s">
        <v>1853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2" t="s">
        <v>1792</v>
      </c>
      <c r="AN12" s="230">
        <v>1</v>
      </c>
      <c r="AO12" s="231"/>
      <c r="AP12" s="252"/>
      <c r="AQ12" s="253"/>
      <c r="AR12" s="254"/>
      <c r="AS12" s="195">
        <f>ROUND(ROUND(L13*AN12,0)*(1+AQ15),0)</f>
        <v>243</v>
      </c>
      <c r="AT12" s="29"/>
    </row>
    <row r="13" spans="1:47" s="155" customFormat="1" ht="17.100000000000001" customHeight="1">
      <c r="A13" s="7">
        <v>16</v>
      </c>
      <c r="B13" s="8">
        <v>3973</v>
      </c>
      <c r="C13" s="9" t="s">
        <v>648</v>
      </c>
      <c r="D13" s="55"/>
      <c r="E13" s="56"/>
      <c r="F13" s="56"/>
      <c r="G13" s="134"/>
      <c r="H13" s="135"/>
      <c r="I13" s="135"/>
      <c r="J13" s="135"/>
      <c r="K13" s="135"/>
      <c r="L13" s="304">
        <f>L9*2</f>
        <v>162</v>
      </c>
      <c r="M13" s="304"/>
      <c r="N13" s="14" t="s">
        <v>121</v>
      </c>
      <c r="O13" s="18"/>
      <c r="P13" s="91" t="s">
        <v>265</v>
      </c>
      <c r="Q13" s="92"/>
      <c r="R13" s="92"/>
      <c r="S13" s="92"/>
      <c r="T13" s="92"/>
      <c r="U13" s="92"/>
      <c r="V13" s="33"/>
      <c r="W13" s="24" t="s">
        <v>1792</v>
      </c>
      <c r="X13" s="239">
        <v>0.7</v>
      </c>
      <c r="Y13" s="240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26"/>
      <c r="AN13" s="39"/>
      <c r="AO13" s="40"/>
      <c r="AP13" s="252"/>
      <c r="AQ13" s="253"/>
      <c r="AR13" s="254"/>
      <c r="AS13" s="195">
        <f>ROUND(ROUND(L13*X14,0)*(1+AQ15),0)</f>
        <v>170</v>
      </c>
      <c r="AT13" s="29"/>
    </row>
    <row r="14" spans="1:47" s="155" customFormat="1" ht="17.100000000000001" hidden="1" customHeight="1">
      <c r="A14" s="7">
        <v>16</v>
      </c>
      <c r="B14" s="8">
        <v>3974</v>
      </c>
      <c r="C14" s="9" t="s">
        <v>649</v>
      </c>
      <c r="D14" s="57"/>
      <c r="E14" s="58"/>
      <c r="F14" s="58"/>
      <c r="G14" s="136"/>
      <c r="H14" s="136"/>
      <c r="I14" s="136"/>
      <c r="J14" s="137"/>
      <c r="K14" s="137"/>
      <c r="L14" s="20"/>
      <c r="M14" s="20"/>
      <c r="N14" s="20"/>
      <c r="O14" s="21"/>
      <c r="P14" s="96"/>
      <c r="Q14" s="97"/>
      <c r="R14" s="97"/>
      <c r="S14" s="97"/>
      <c r="T14" s="97"/>
      <c r="U14" s="97"/>
      <c r="V14" s="50"/>
      <c r="W14" s="22" t="s">
        <v>1792</v>
      </c>
      <c r="X14" s="230">
        <v>0.7</v>
      </c>
      <c r="Y14" s="231"/>
      <c r="Z14" s="43" t="s">
        <v>1853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2" t="s">
        <v>1792</v>
      </c>
      <c r="AN14" s="230">
        <v>1</v>
      </c>
      <c r="AO14" s="231"/>
      <c r="AP14" s="252"/>
      <c r="AQ14" s="253"/>
      <c r="AR14" s="254"/>
      <c r="AS14" s="196">
        <f>ROUND(ROUND(ROUND(L13*X14,0)*AN14,0)*(1+AQ15),0)</f>
        <v>170</v>
      </c>
      <c r="AT14" s="29"/>
    </row>
    <row r="15" spans="1:47" s="155" customFormat="1" ht="17.100000000000001" customHeight="1">
      <c r="A15" s="7">
        <v>16</v>
      </c>
      <c r="B15" s="8">
        <v>3975</v>
      </c>
      <c r="C15" s="9" t="s">
        <v>883</v>
      </c>
      <c r="D15" s="232" t="s">
        <v>801</v>
      </c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15"/>
      <c r="P15" s="16"/>
      <c r="Q15" s="16"/>
      <c r="R15" s="16"/>
      <c r="S15" s="16"/>
      <c r="T15" s="28"/>
      <c r="U15" s="28"/>
      <c r="V15" s="148"/>
      <c r="W15" s="16"/>
      <c r="X15" s="44"/>
      <c r="Y15" s="45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26"/>
      <c r="AN15" s="39"/>
      <c r="AO15" s="40"/>
      <c r="AP15" s="36" t="s">
        <v>1792</v>
      </c>
      <c r="AQ15" s="239">
        <v>0.5</v>
      </c>
      <c r="AR15" s="240"/>
      <c r="AS15" s="195">
        <f>ROUND(L17*(1+AQ15),0)</f>
        <v>365</v>
      </c>
      <c r="AT15" s="29"/>
    </row>
    <row r="16" spans="1:47" s="155" customFormat="1" ht="17.100000000000001" customHeight="1">
      <c r="A16" s="7">
        <v>16</v>
      </c>
      <c r="B16" s="8">
        <v>3976</v>
      </c>
      <c r="C16" s="9" t="s">
        <v>884</v>
      </c>
      <c r="D16" s="234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133"/>
      <c r="P16" s="19"/>
      <c r="Q16" s="20"/>
      <c r="R16" s="20"/>
      <c r="S16" s="20"/>
      <c r="T16" s="31"/>
      <c r="U16" s="31"/>
      <c r="V16" s="122"/>
      <c r="W16" s="122"/>
      <c r="X16" s="122"/>
      <c r="Y16" s="129"/>
      <c r="Z16" s="43" t="s">
        <v>1853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2" t="s">
        <v>1792</v>
      </c>
      <c r="AN16" s="230">
        <v>1</v>
      </c>
      <c r="AO16" s="231"/>
      <c r="AR16" s="67" t="s">
        <v>824</v>
      </c>
      <c r="AS16" s="195">
        <f>ROUND(ROUND(L17*AN16,0)*(1+AQ15),0)</f>
        <v>365</v>
      </c>
      <c r="AT16" s="29"/>
    </row>
    <row r="17" spans="1:46" s="155" customFormat="1" ht="17.100000000000001" customHeight="1">
      <c r="A17" s="7">
        <v>16</v>
      </c>
      <c r="B17" s="8">
        <v>3977</v>
      </c>
      <c r="C17" s="9" t="s">
        <v>650</v>
      </c>
      <c r="D17" s="55"/>
      <c r="E17" s="56"/>
      <c r="F17" s="56"/>
      <c r="G17" s="134"/>
      <c r="H17" s="135"/>
      <c r="I17" s="135"/>
      <c r="J17" s="135"/>
      <c r="K17" s="135"/>
      <c r="L17" s="304">
        <f>L9*3</f>
        <v>243</v>
      </c>
      <c r="M17" s="304"/>
      <c r="N17" s="14" t="s">
        <v>121</v>
      </c>
      <c r="O17" s="18"/>
      <c r="P17" s="91" t="s">
        <v>265</v>
      </c>
      <c r="Q17" s="92"/>
      <c r="R17" s="92"/>
      <c r="S17" s="92"/>
      <c r="T17" s="92"/>
      <c r="U17" s="92"/>
      <c r="V17" s="33"/>
      <c r="W17" s="24" t="s">
        <v>1792</v>
      </c>
      <c r="X17" s="239">
        <v>0.7</v>
      </c>
      <c r="Y17" s="240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26"/>
      <c r="AN17" s="39"/>
      <c r="AO17" s="40"/>
      <c r="AS17" s="195">
        <f>ROUND(ROUND(L17*X18,0)*(1+AQ15),0)</f>
        <v>255</v>
      </c>
      <c r="AT17" s="29"/>
    </row>
    <row r="18" spans="1:46" s="155" customFormat="1" ht="17.100000000000001" hidden="1" customHeight="1">
      <c r="A18" s="7">
        <v>16</v>
      </c>
      <c r="B18" s="8">
        <v>3978</v>
      </c>
      <c r="C18" s="9" t="s">
        <v>651</v>
      </c>
      <c r="D18" s="57"/>
      <c r="E18" s="58"/>
      <c r="F18" s="58"/>
      <c r="G18" s="136"/>
      <c r="H18" s="136"/>
      <c r="I18" s="136"/>
      <c r="J18" s="137"/>
      <c r="K18" s="137"/>
      <c r="L18" s="20"/>
      <c r="M18" s="20"/>
      <c r="N18" s="20"/>
      <c r="O18" s="21"/>
      <c r="P18" s="96"/>
      <c r="Q18" s="97"/>
      <c r="R18" s="97"/>
      <c r="S18" s="97"/>
      <c r="T18" s="97"/>
      <c r="U18" s="97"/>
      <c r="V18" s="50"/>
      <c r="W18" s="22" t="s">
        <v>1792</v>
      </c>
      <c r="X18" s="230">
        <v>0.7</v>
      </c>
      <c r="Y18" s="231"/>
      <c r="Z18" s="43" t="s">
        <v>1853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2" t="s">
        <v>1792</v>
      </c>
      <c r="AN18" s="230">
        <v>1</v>
      </c>
      <c r="AO18" s="231"/>
      <c r="AS18" s="196">
        <f>ROUND(ROUND(ROUND(L17*X18,0)*AN18,0)*(1+AQ15),0)</f>
        <v>255</v>
      </c>
      <c r="AT18" s="29"/>
    </row>
    <row r="19" spans="1:46" s="155" customFormat="1" ht="17.100000000000001" customHeight="1">
      <c r="A19" s="7">
        <v>16</v>
      </c>
      <c r="B19" s="8">
        <v>3979</v>
      </c>
      <c r="C19" s="9" t="s">
        <v>885</v>
      </c>
      <c r="D19" s="232" t="s">
        <v>802</v>
      </c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15"/>
      <c r="P19" s="16"/>
      <c r="Q19" s="16"/>
      <c r="R19" s="16"/>
      <c r="S19" s="16"/>
      <c r="T19" s="28"/>
      <c r="U19" s="28"/>
      <c r="V19" s="148"/>
      <c r="W19" s="16"/>
      <c r="X19" s="44"/>
      <c r="Y19" s="45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26"/>
      <c r="AN19" s="39"/>
      <c r="AO19" s="40"/>
      <c r="AR19" s="123"/>
      <c r="AS19" s="195">
        <f>ROUND(L21*(1+AQ15),0)</f>
        <v>486</v>
      </c>
      <c r="AT19" s="29"/>
    </row>
    <row r="20" spans="1:46" s="155" customFormat="1" ht="17.100000000000001" customHeight="1">
      <c r="A20" s="7">
        <v>16</v>
      </c>
      <c r="B20" s="8">
        <v>3980</v>
      </c>
      <c r="C20" s="9" t="s">
        <v>886</v>
      </c>
      <c r="D20" s="234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133"/>
      <c r="P20" s="19"/>
      <c r="Q20" s="20"/>
      <c r="R20" s="20"/>
      <c r="S20" s="20"/>
      <c r="T20" s="31"/>
      <c r="U20" s="31"/>
      <c r="V20" s="122"/>
      <c r="W20" s="122"/>
      <c r="X20" s="122"/>
      <c r="Y20" s="129"/>
      <c r="Z20" s="43" t="s">
        <v>1853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2" t="s">
        <v>1792</v>
      </c>
      <c r="AN20" s="230">
        <v>1</v>
      </c>
      <c r="AO20" s="231"/>
      <c r="AS20" s="195">
        <f>ROUND(ROUND(L21*AN20,0)*(1+AQ15),0)</f>
        <v>486</v>
      </c>
      <c r="AT20" s="29"/>
    </row>
    <row r="21" spans="1:46" s="155" customFormat="1" ht="17.100000000000001" customHeight="1">
      <c r="A21" s="7">
        <v>16</v>
      </c>
      <c r="B21" s="8">
        <v>3981</v>
      </c>
      <c r="C21" s="9" t="s">
        <v>652</v>
      </c>
      <c r="D21" s="55"/>
      <c r="E21" s="56"/>
      <c r="F21" s="56"/>
      <c r="G21" s="134"/>
      <c r="H21" s="135"/>
      <c r="I21" s="135"/>
      <c r="J21" s="135"/>
      <c r="K21" s="135"/>
      <c r="L21" s="304">
        <f>L9*4</f>
        <v>324</v>
      </c>
      <c r="M21" s="304"/>
      <c r="N21" s="14" t="s">
        <v>121</v>
      </c>
      <c r="O21" s="18"/>
      <c r="P21" s="91" t="s">
        <v>265</v>
      </c>
      <c r="Q21" s="92"/>
      <c r="R21" s="92"/>
      <c r="S21" s="92"/>
      <c r="T21" s="92"/>
      <c r="U21" s="92"/>
      <c r="V21" s="33"/>
      <c r="W21" s="24" t="s">
        <v>1792</v>
      </c>
      <c r="X21" s="239">
        <v>0.7</v>
      </c>
      <c r="Y21" s="240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26"/>
      <c r="AN21" s="39"/>
      <c r="AO21" s="40"/>
      <c r="AP21" s="42"/>
      <c r="AQ21" s="37"/>
      <c r="AR21" s="38"/>
      <c r="AS21" s="195">
        <f>ROUND(ROUND(L21*X22,0)*(1+AQ15),0)</f>
        <v>341</v>
      </c>
      <c r="AT21" s="29"/>
    </row>
    <row r="22" spans="1:46" s="155" customFormat="1" ht="17.100000000000001" hidden="1" customHeight="1">
      <c r="A22" s="7">
        <v>16</v>
      </c>
      <c r="B22" s="8">
        <v>3982</v>
      </c>
      <c r="C22" s="9" t="s">
        <v>653</v>
      </c>
      <c r="D22" s="57"/>
      <c r="E22" s="58"/>
      <c r="F22" s="58"/>
      <c r="G22" s="136"/>
      <c r="H22" s="136"/>
      <c r="I22" s="136"/>
      <c r="J22" s="137"/>
      <c r="K22" s="137"/>
      <c r="L22" s="20"/>
      <c r="M22" s="20"/>
      <c r="N22" s="20"/>
      <c r="O22" s="21"/>
      <c r="P22" s="96"/>
      <c r="Q22" s="97"/>
      <c r="R22" s="97"/>
      <c r="S22" s="97"/>
      <c r="T22" s="97"/>
      <c r="U22" s="97"/>
      <c r="V22" s="50"/>
      <c r="W22" s="22" t="s">
        <v>1792</v>
      </c>
      <c r="X22" s="230">
        <v>0.7</v>
      </c>
      <c r="Y22" s="231"/>
      <c r="Z22" s="43" t="s">
        <v>1853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2" t="s">
        <v>1792</v>
      </c>
      <c r="AN22" s="230">
        <v>1</v>
      </c>
      <c r="AO22" s="231"/>
      <c r="AP22" s="54"/>
      <c r="AQ22" s="27"/>
      <c r="AR22" s="48"/>
      <c r="AS22" s="196">
        <f>ROUND(ROUND(ROUND(L21*X22,0)*AN22,0)*(1+AQ15),0)</f>
        <v>341</v>
      </c>
      <c r="AT22" s="29"/>
    </row>
    <row r="23" spans="1:46" s="155" customFormat="1" ht="17.100000000000001" customHeight="1">
      <c r="A23" s="7">
        <v>16</v>
      </c>
      <c r="B23" s="8">
        <v>3983</v>
      </c>
      <c r="C23" s="9" t="s">
        <v>887</v>
      </c>
      <c r="D23" s="232" t="s">
        <v>803</v>
      </c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15"/>
      <c r="P23" s="16"/>
      <c r="Q23" s="16"/>
      <c r="R23" s="16"/>
      <c r="S23" s="16"/>
      <c r="T23" s="28"/>
      <c r="U23" s="28"/>
      <c r="V23" s="148"/>
      <c r="W23" s="16"/>
      <c r="X23" s="44"/>
      <c r="Y23" s="45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26"/>
      <c r="AN23" s="39"/>
      <c r="AO23" s="40"/>
      <c r="AP23" s="42"/>
      <c r="AQ23" s="37"/>
      <c r="AR23" s="38"/>
      <c r="AS23" s="195">
        <f>ROUND(L25*(1+AQ15),0)</f>
        <v>608</v>
      </c>
      <c r="AT23" s="29"/>
    </row>
    <row r="24" spans="1:46" s="155" customFormat="1" ht="17.100000000000001" customHeight="1">
      <c r="A24" s="7">
        <v>16</v>
      </c>
      <c r="B24" s="8">
        <v>3984</v>
      </c>
      <c r="C24" s="9" t="s">
        <v>888</v>
      </c>
      <c r="D24" s="234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133"/>
      <c r="P24" s="19"/>
      <c r="Q24" s="20"/>
      <c r="R24" s="20"/>
      <c r="S24" s="20"/>
      <c r="T24" s="31"/>
      <c r="U24" s="31"/>
      <c r="V24" s="122"/>
      <c r="W24" s="122"/>
      <c r="X24" s="122"/>
      <c r="Y24" s="129"/>
      <c r="Z24" s="43" t="s">
        <v>1853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2" t="s">
        <v>1792</v>
      </c>
      <c r="AN24" s="230">
        <v>1</v>
      </c>
      <c r="AO24" s="231"/>
      <c r="AP24" s="54"/>
      <c r="AQ24" s="27"/>
      <c r="AR24" s="48"/>
      <c r="AS24" s="195">
        <f>ROUND(ROUND(L25*AN24,0)*(1+AQ15),0)</f>
        <v>608</v>
      </c>
      <c r="AT24" s="29"/>
    </row>
    <row r="25" spans="1:46" s="155" customFormat="1" ht="17.100000000000001" customHeight="1">
      <c r="A25" s="7">
        <v>16</v>
      </c>
      <c r="B25" s="8">
        <v>3985</v>
      </c>
      <c r="C25" s="9" t="s">
        <v>654</v>
      </c>
      <c r="D25" s="55"/>
      <c r="E25" s="56"/>
      <c r="F25" s="56"/>
      <c r="G25" s="134"/>
      <c r="H25" s="135"/>
      <c r="I25" s="135"/>
      <c r="J25" s="135"/>
      <c r="K25" s="135"/>
      <c r="L25" s="304">
        <f>L9*5</f>
        <v>405</v>
      </c>
      <c r="M25" s="304"/>
      <c r="N25" s="14" t="s">
        <v>121</v>
      </c>
      <c r="O25" s="18"/>
      <c r="P25" s="91" t="s">
        <v>265</v>
      </c>
      <c r="Q25" s="92"/>
      <c r="R25" s="92"/>
      <c r="S25" s="92"/>
      <c r="T25" s="92"/>
      <c r="U25" s="92"/>
      <c r="V25" s="33"/>
      <c r="W25" s="24" t="s">
        <v>1792</v>
      </c>
      <c r="X25" s="239">
        <v>0.7</v>
      </c>
      <c r="Y25" s="240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26"/>
      <c r="AN25" s="39"/>
      <c r="AO25" s="40"/>
      <c r="AP25" s="42"/>
      <c r="AQ25" s="37"/>
      <c r="AR25" s="38"/>
      <c r="AS25" s="195">
        <f>ROUND(ROUND(L25*X26,0)*(1+AQ15),0)</f>
        <v>426</v>
      </c>
      <c r="AT25" s="29"/>
    </row>
    <row r="26" spans="1:46" s="155" customFormat="1" ht="17.100000000000001" hidden="1" customHeight="1">
      <c r="A26" s="7">
        <v>16</v>
      </c>
      <c r="B26" s="8">
        <v>3986</v>
      </c>
      <c r="C26" s="9" t="s">
        <v>655</v>
      </c>
      <c r="D26" s="57"/>
      <c r="E26" s="58"/>
      <c r="F26" s="58"/>
      <c r="G26" s="136"/>
      <c r="H26" s="136"/>
      <c r="I26" s="136"/>
      <c r="J26" s="137"/>
      <c r="K26" s="137"/>
      <c r="L26" s="20"/>
      <c r="M26" s="20"/>
      <c r="N26" s="20"/>
      <c r="O26" s="21"/>
      <c r="P26" s="96"/>
      <c r="Q26" s="97"/>
      <c r="R26" s="97"/>
      <c r="S26" s="97"/>
      <c r="T26" s="97"/>
      <c r="U26" s="97"/>
      <c r="V26" s="50"/>
      <c r="W26" s="22" t="s">
        <v>1792</v>
      </c>
      <c r="X26" s="230">
        <v>0.7</v>
      </c>
      <c r="Y26" s="231"/>
      <c r="Z26" s="43" t="s">
        <v>1853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2" t="s">
        <v>1792</v>
      </c>
      <c r="AN26" s="230">
        <v>1</v>
      </c>
      <c r="AO26" s="231"/>
      <c r="AP26" s="54"/>
      <c r="AQ26" s="27"/>
      <c r="AR26" s="48"/>
      <c r="AS26" s="196">
        <f>ROUND(ROUND(ROUND(L25*X26,0)*AN26,0)*(1+AQ15),0)</f>
        <v>426</v>
      </c>
      <c r="AT26" s="29"/>
    </row>
    <row r="27" spans="1:46" s="155" customFormat="1" ht="17.100000000000001" customHeight="1">
      <c r="A27" s="7">
        <v>16</v>
      </c>
      <c r="B27" s="8">
        <v>3987</v>
      </c>
      <c r="C27" s="9" t="s">
        <v>889</v>
      </c>
      <c r="D27" s="232" t="s">
        <v>804</v>
      </c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15"/>
      <c r="P27" s="16"/>
      <c r="Q27" s="16"/>
      <c r="R27" s="16"/>
      <c r="S27" s="16"/>
      <c r="T27" s="28"/>
      <c r="U27" s="28"/>
      <c r="V27" s="148"/>
      <c r="W27" s="16"/>
      <c r="X27" s="44"/>
      <c r="Y27" s="45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26"/>
      <c r="AN27" s="39"/>
      <c r="AO27" s="40"/>
      <c r="AP27" s="160"/>
      <c r="AQ27" s="161"/>
      <c r="AR27" s="162"/>
      <c r="AS27" s="195">
        <f>ROUND(L29*(1+AQ15),0)</f>
        <v>729</v>
      </c>
      <c r="AT27" s="29"/>
    </row>
    <row r="28" spans="1:46" s="155" customFormat="1" ht="17.100000000000001" customHeight="1">
      <c r="A28" s="7">
        <v>16</v>
      </c>
      <c r="B28" s="8">
        <v>3988</v>
      </c>
      <c r="C28" s="9" t="s">
        <v>890</v>
      </c>
      <c r="D28" s="234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133"/>
      <c r="P28" s="19"/>
      <c r="Q28" s="20"/>
      <c r="R28" s="20"/>
      <c r="S28" s="20"/>
      <c r="T28" s="31"/>
      <c r="U28" s="31"/>
      <c r="V28" s="122"/>
      <c r="W28" s="122"/>
      <c r="X28" s="122"/>
      <c r="Y28" s="129"/>
      <c r="Z28" s="43" t="s">
        <v>1853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2" t="s">
        <v>1792</v>
      </c>
      <c r="AN28" s="230">
        <v>1</v>
      </c>
      <c r="AO28" s="231"/>
      <c r="AP28" s="160"/>
      <c r="AQ28" s="161"/>
      <c r="AR28" s="162"/>
      <c r="AS28" s="195">
        <f>ROUND(ROUND(L29*AN28,0)*(1+AQ15),0)</f>
        <v>729</v>
      </c>
      <c r="AT28" s="29"/>
    </row>
    <row r="29" spans="1:46" s="155" customFormat="1" ht="17.100000000000001" customHeight="1">
      <c r="A29" s="7">
        <v>16</v>
      </c>
      <c r="B29" s="8">
        <v>3989</v>
      </c>
      <c r="C29" s="9" t="s">
        <v>656</v>
      </c>
      <c r="D29" s="55"/>
      <c r="E29" s="56"/>
      <c r="F29" s="56"/>
      <c r="G29" s="134"/>
      <c r="H29" s="135"/>
      <c r="I29" s="135"/>
      <c r="J29" s="135"/>
      <c r="K29" s="135"/>
      <c r="L29" s="304">
        <f>L9*6</f>
        <v>486</v>
      </c>
      <c r="M29" s="304"/>
      <c r="N29" s="14" t="s">
        <v>121</v>
      </c>
      <c r="O29" s="18"/>
      <c r="P29" s="91" t="s">
        <v>265</v>
      </c>
      <c r="Q29" s="92"/>
      <c r="R29" s="92"/>
      <c r="S29" s="92"/>
      <c r="T29" s="92"/>
      <c r="U29" s="92"/>
      <c r="V29" s="33"/>
      <c r="W29" s="24" t="s">
        <v>1792</v>
      </c>
      <c r="X29" s="239">
        <v>0.7</v>
      </c>
      <c r="Y29" s="240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26"/>
      <c r="AN29" s="39"/>
      <c r="AO29" s="40"/>
      <c r="AP29" s="160"/>
      <c r="AQ29" s="161"/>
      <c r="AR29" s="162"/>
      <c r="AS29" s="195">
        <f>ROUND(ROUND(L29*X30,0)*(1+AQ15),0)</f>
        <v>510</v>
      </c>
      <c r="AT29" s="29"/>
    </row>
    <row r="30" spans="1:46" s="155" customFormat="1" ht="17.100000000000001" hidden="1" customHeight="1">
      <c r="A30" s="7">
        <v>16</v>
      </c>
      <c r="B30" s="8">
        <v>3990</v>
      </c>
      <c r="C30" s="9" t="s">
        <v>657</v>
      </c>
      <c r="D30" s="57"/>
      <c r="E30" s="58"/>
      <c r="F30" s="58"/>
      <c r="G30" s="136"/>
      <c r="H30" s="136"/>
      <c r="I30" s="136"/>
      <c r="J30" s="137"/>
      <c r="K30" s="137"/>
      <c r="L30" s="20"/>
      <c r="M30" s="20"/>
      <c r="N30" s="20"/>
      <c r="O30" s="21"/>
      <c r="P30" s="96"/>
      <c r="Q30" s="97"/>
      <c r="R30" s="97"/>
      <c r="S30" s="97"/>
      <c r="T30" s="97"/>
      <c r="U30" s="97"/>
      <c r="V30" s="50"/>
      <c r="W30" s="22" t="s">
        <v>1792</v>
      </c>
      <c r="X30" s="230">
        <v>0.7</v>
      </c>
      <c r="Y30" s="231"/>
      <c r="Z30" s="43" t="s">
        <v>1853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2" t="s">
        <v>1792</v>
      </c>
      <c r="AN30" s="230">
        <v>1</v>
      </c>
      <c r="AO30" s="231"/>
      <c r="AP30" s="163"/>
      <c r="AQ30" s="121"/>
      <c r="AR30" s="123"/>
      <c r="AS30" s="196">
        <f>ROUND(ROUND(ROUND(L29*X30,0)*AN30,0)*(1+AQ15),0)</f>
        <v>510</v>
      </c>
      <c r="AT30" s="29"/>
    </row>
    <row r="31" spans="1:46" s="155" customFormat="1" ht="17.100000000000001" customHeight="1">
      <c r="A31" s="7">
        <v>16</v>
      </c>
      <c r="B31" s="8">
        <v>3991</v>
      </c>
      <c r="C31" s="9" t="s">
        <v>891</v>
      </c>
      <c r="D31" s="232" t="s">
        <v>805</v>
      </c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15"/>
      <c r="P31" s="16"/>
      <c r="Q31" s="16"/>
      <c r="R31" s="16"/>
      <c r="S31" s="16"/>
      <c r="T31" s="28"/>
      <c r="U31" s="28"/>
      <c r="V31" s="148"/>
      <c r="W31" s="16"/>
      <c r="X31" s="44"/>
      <c r="Y31" s="45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26"/>
      <c r="AN31" s="39"/>
      <c r="AO31" s="40"/>
      <c r="AP31" s="163"/>
      <c r="AQ31" s="121"/>
      <c r="AR31" s="123"/>
      <c r="AS31" s="195">
        <f>ROUND(L33*(1+AQ15),0)</f>
        <v>851</v>
      </c>
      <c r="AT31" s="29"/>
    </row>
    <row r="32" spans="1:46" s="155" customFormat="1" ht="17.100000000000001" customHeight="1">
      <c r="A32" s="7">
        <v>16</v>
      </c>
      <c r="B32" s="8">
        <v>3992</v>
      </c>
      <c r="C32" s="9" t="s">
        <v>892</v>
      </c>
      <c r="D32" s="234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133"/>
      <c r="P32" s="19"/>
      <c r="Q32" s="20"/>
      <c r="R32" s="20"/>
      <c r="S32" s="20"/>
      <c r="T32" s="31"/>
      <c r="U32" s="31"/>
      <c r="V32" s="122"/>
      <c r="W32" s="122"/>
      <c r="X32" s="122"/>
      <c r="Y32" s="129"/>
      <c r="Z32" s="43" t="s">
        <v>1853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2" t="s">
        <v>1792</v>
      </c>
      <c r="AN32" s="230">
        <v>1</v>
      </c>
      <c r="AO32" s="231"/>
      <c r="AP32" s="42"/>
      <c r="AQ32" s="37"/>
      <c r="AR32" s="38"/>
      <c r="AS32" s="195">
        <f>ROUND(ROUND(L33*AN32,0)*(1+AQ15),0)</f>
        <v>851</v>
      </c>
      <c r="AT32" s="29"/>
    </row>
    <row r="33" spans="1:46" s="155" customFormat="1" ht="17.100000000000001" customHeight="1">
      <c r="A33" s="7">
        <v>16</v>
      </c>
      <c r="B33" s="8">
        <v>3993</v>
      </c>
      <c r="C33" s="9" t="s">
        <v>658</v>
      </c>
      <c r="D33" s="55"/>
      <c r="E33" s="56"/>
      <c r="F33" s="56"/>
      <c r="G33" s="134"/>
      <c r="H33" s="135"/>
      <c r="I33" s="135"/>
      <c r="J33" s="135"/>
      <c r="K33" s="135"/>
      <c r="L33" s="304">
        <f>L9*7</f>
        <v>567</v>
      </c>
      <c r="M33" s="304"/>
      <c r="N33" s="14" t="s">
        <v>121</v>
      </c>
      <c r="O33" s="18"/>
      <c r="P33" s="91" t="s">
        <v>265</v>
      </c>
      <c r="Q33" s="92"/>
      <c r="R33" s="92"/>
      <c r="S33" s="92"/>
      <c r="T33" s="92"/>
      <c r="U33" s="92"/>
      <c r="V33" s="33"/>
      <c r="W33" s="24" t="s">
        <v>1792</v>
      </c>
      <c r="X33" s="239">
        <v>0.7</v>
      </c>
      <c r="Y33" s="240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26"/>
      <c r="AN33" s="39"/>
      <c r="AO33" s="40"/>
      <c r="AP33" s="54"/>
      <c r="AQ33" s="27"/>
      <c r="AR33" s="48"/>
      <c r="AS33" s="195">
        <f>ROUND(ROUND(L33*X34,0)*(1+AQ15),0)</f>
        <v>596</v>
      </c>
      <c r="AT33" s="29"/>
    </row>
    <row r="34" spans="1:46" s="155" customFormat="1" ht="17.100000000000001" hidden="1" customHeight="1">
      <c r="A34" s="7">
        <v>16</v>
      </c>
      <c r="B34" s="8">
        <v>3994</v>
      </c>
      <c r="C34" s="9" t="s">
        <v>659</v>
      </c>
      <c r="D34" s="57"/>
      <c r="E34" s="58"/>
      <c r="F34" s="58"/>
      <c r="G34" s="136"/>
      <c r="H34" s="136"/>
      <c r="I34" s="136"/>
      <c r="J34" s="137"/>
      <c r="K34" s="137"/>
      <c r="L34" s="20"/>
      <c r="M34" s="20"/>
      <c r="N34" s="20"/>
      <c r="O34" s="21"/>
      <c r="P34" s="96"/>
      <c r="Q34" s="97"/>
      <c r="R34" s="97"/>
      <c r="S34" s="97"/>
      <c r="T34" s="97"/>
      <c r="U34" s="97"/>
      <c r="V34" s="50"/>
      <c r="W34" s="22" t="s">
        <v>1792</v>
      </c>
      <c r="X34" s="230">
        <v>0.7</v>
      </c>
      <c r="Y34" s="231"/>
      <c r="Z34" s="43" t="s">
        <v>1853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2" t="s">
        <v>1792</v>
      </c>
      <c r="AN34" s="230">
        <v>1</v>
      </c>
      <c r="AO34" s="231"/>
      <c r="AP34" s="42"/>
      <c r="AQ34" s="37"/>
      <c r="AR34" s="38"/>
      <c r="AS34" s="196">
        <f>ROUND(ROUND(ROUND(L33*X34,0)*AN34,0)*(1+AQ15),0)</f>
        <v>596</v>
      </c>
      <c r="AT34" s="29"/>
    </row>
    <row r="35" spans="1:46" s="155" customFormat="1" ht="17.100000000000001" customHeight="1">
      <c r="A35" s="7">
        <v>16</v>
      </c>
      <c r="B35" s="8">
        <v>3995</v>
      </c>
      <c r="C35" s="9" t="s">
        <v>893</v>
      </c>
      <c r="D35" s="232" t="s">
        <v>806</v>
      </c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15"/>
      <c r="P35" s="16"/>
      <c r="Q35" s="16"/>
      <c r="R35" s="16"/>
      <c r="S35" s="16"/>
      <c r="T35" s="28"/>
      <c r="U35" s="28"/>
      <c r="V35" s="148"/>
      <c r="W35" s="16"/>
      <c r="X35" s="44"/>
      <c r="Y35" s="45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26"/>
      <c r="AN35" s="39"/>
      <c r="AO35" s="40"/>
      <c r="AP35" s="54"/>
      <c r="AQ35" s="27"/>
      <c r="AR35" s="48"/>
      <c r="AS35" s="195">
        <f>ROUND(L37*(1+AQ15),0)</f>
        <v>972</v>
      </c>
      <c r="AT35" s="29"/>
    </row>
    <row r="36" spans="1:46" s="155" customFormat="1" ht="17.100000000000001" customHeight="1">
      <c r="A36" s="7">
        <v>16</v>
      </c>
      <c r="B36" s="8">
        <v>3996</v>
      </c>
      <c r="C36" s="9" t="s">
        <v>894</v>
      </c>
      <c r="D36" s="234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133"/>
      <c r="P36" s="19"/>
      <c r="Q36" s="20"/>
      <c r="R36" s="20"/>
      <c r="S36" s="20"/>
      <c r="T36" s="31"/>
      <c r="U36" s="31"/>
      <c r="V36" s="122"/>
      <c r="W36" s="122"/>
      <c r="X36" s="122"/>
      <c r="Y36" s="129"/>
      <c r="Z36" s="43" t="s">
        <v>1853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2" t="s">
        <v>1792</v>
      </c>
      <c r="AN36" s="230">
        <v>1</v>
      </c>
      <c r="AO36" s="231"/>
      <c r="AP36" s="62"/>
      <c r="AQ36" s="63"/>
      <c r="AR36" s="64"/>
      <c r="AS36" s="195">
        <f>ROUND(ROUND(L37*AN36,0)*(1+AQ15),0)</f>
        <v>972</v>
      </c>
      <c r="AT36" s="29"/>
    </row>
    <row r="37" spans="1:46" s="155" customFormat="1" ht="17.100000000000001" customHeight="1">
      <c r="A37" s="7">
        <v>16</v>
      </c>
      <c r="B37" s="8">
        <v>3997</v>
      </c>
      <c r="C37" s="9" t="s">
        <v>660</v>
      </c>
      <c r="D37" s="55"/>
      <c r="E37" s="56"/>
      <c r="F37" s="56"/>
      <c r="G37" s="134"/>
      <c r="H37" s="135"/>
      <c r="I37" s="135"/>
      <c r="J37" s="135"/>
      <c r="K37" s="135"/>
      <c r="L37" s="304">
        <f>L9*8</f>
        <v>648</v>
      </c>
      <c r="M37" s="304"/>
      <c r="N37" s="14" t="s">
        <v>121</v>
      </c>
      <c r="O37" s="18"/>
      <c r="P37" s="91" t="s">
        <v>265</v>
      </c>
      <c r="Q37" s="92"/>
      <c r="R37" s="92"/>
      <c r="S37" s="92"/>
      <c r="T37" s="92"/>
      <c r="U37" s="92"/>
      <c r="V37" s="33"/>
      <c r="W37" s="24" t="s">
        <v>1792</v>
      </c>
      <c r="X37" s="239">
        <v>0.7</v>
      </c>
      <c r="Y37" s="240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26"/>
      <c r="AN37" s="39"/>
      <c r="AO37" s="40"/>
      <c r="AP37" s="62"/>
      <c r="AQ37" s="63"/>
      <c r="AR37" s="64"/>
      <c r="AS37" s="195">
        <f>ROUND(ROUND(L37*X38,0)*(1+AQ15),0)</f>
        <v>681</v>
      </c>
      <c r="AT37" s="29"/>
    </row>
    <row r="38" spans="1:46" s="155" customFormat="1" ht="17.100000000000001" hidden="1" customHeight="1">
      <c r="A38" s="7">
        <v>16</v>
      </c>
      <c r="B38" s="8">
        <v>3998</v>
      </c>
      <c r="C38" s="9" t="s">
        <v>661</v>
      </c>
      <c r="D38" s="57"/>
      <c r="E38" s="58"/>
      <c r="F38" s="58"/>
      <c r="G38" s="136"/>
      <c r="H38" s="136"/>
      <c r="I38" s="136"/>
      <c r="J38" s="137"/>
      <c r="K38" s="137"/>
      <c r="L38" s="20"/>
      <c r="M38" s="20"/>
      <c r="N38" s="20"/>
      <c r="O38" s="21"/>
      <c r="P38" s="96"/>
      <c r="Q38" s="97"/>
      <c r="R38" s="97"/>
      <c r="S38" s="97"/>
      <c r="T38" s="97"/>
      <c r="U38" s="97"/>
      <c r="V38" s="50"/>
      <c r="W38" s="22" t="s">
        <v>1792</v>
      </c>
      <c r="X38" s="230">
        <v>0.7</v>
      </c>
      <c r="Y38" s="231"/>
      <c r="Z38" s="43" t="s">
        <v>1853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2" t="s">
        <v>1792</v>
      </c>
      <c r="AN38" s="230">
        <v>1</v>
      </c>
      <c r="AO38" s="231"/>
      <c r="AP38" s="62"/>
      <c r="AQ38" s="63"/>
      <c r="AR38" s="64"/>
      <c r="AS38" s="196">
        <f>ROUND(ROUND(ROUND(L37*X38,0)*AN38,0)*(1+AQ15),0)</f>
        <v>681</v>
      </c>
      <c r="AT38" s="29"/>
    </row>
    <row r="39" spans="1:46" s="155" customFormat="1" ht="17.100000000000001" customHeight="1">
      <c r="A39" s="7">
        <v>16</v>
      </c>
      <c r="B39" s="8">
        <v>3999</v>
      </c>
      <c r="C39" s="9" t="s">
        <v>895</v>
      </c>
      <c r="D39" s="232" t="s">
        <v>841</v>
      </c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15"/>
      <c r="P39" s="16"/>
      <c r="Q39" s="16"/>
      <c r="R39" s="16"/>
      <c r="S39" s="16"/>
      <c r="T39" s="28"/>
      <c r="U39" s="28"/>
      <c r="V39" s="148"/>
      <c r="W39" s="16"/>
      <c r="X39" s="44"/>
      <c r="Y39" s="45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26"/>
      <c r="AN39" s="39"/>
      <c r="AO39" s="40"/>
      <c r="AP39" s="62"/>
      <c r="AQ39" s="63"/>
      <c r="AR39" s="64"/>
      <c r="AS39" s="195">
        <f>ROUND(L41*(1+AQ15),0)</f>
        <v>1094</v>
      </c>
      <c r="AT39" s="29"/>
    </row>
    <row r="40" spans="1:46" s="155" customFormat="1" ht="17.100000000000001" customHeight="1">
      <c r="A40" s="7">
        <v>16</v>
      </c>
      <c r="B40" s="8">
        <v>4000</v>
      </c>
      <c r="C40" s="9" t="s">
        <v>896</v>
      </c>
      <c r="D40" s="234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133"/>
      <c r="P40" s="19"/>
      <c r="Q40" s="20"/>
      <c r="R40" s="20"/>
      <c r="S40" s="20"/>
      <c r="T40" s="31"/>
      <c r="U40" s="31"/>
      <c r="V40" s="122"/>
      <c r="W40" s="122"/>
      <c r="X40" s="122"/>
      <c r="Y40" s="129"/>
      <c r="Z40" s="43" t="s">
        <v>1853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2" t="s">
        <v>1792</v>
      </c>
      <c r="AN40" s="230">
        <v>1</v>
      </c>
      <c r="AO40" s="231"/>
      <c r="AP40" s="36"/>
      <c r="AQ40" s="27"/>
      <c r="AR40" s="48"/>
      <c r="AS40" s="195">
        <f>ROUND(ROUND(L41*AN40,0)*(1+AQ15),0)</f>
        <v>1094</v>
      </c>
      <c r="AT40" s="29"/>
    </row>
    <row r="41" spans="1:46" s="155" customFormat="1" ht="16.5" customHeight="1">
      <c r="A41" s="7">
        <v>16</v>
      </c>
      <c r="B41" s="8">
        <v>4001</v>
      </c>
      <c r="C41" s="9" t="s">
        <v>662</v>
      </c>
      <c r="D41" s="55"/>
      <c r="E41" s="56"/>
      <c r="F41" s="56"/>
      <c r="G41" s="134"/>
      <c r="H41" s="135"/>
      <c r="I41" s="135"/>
      <c r="J41" s="135"/>
      <c r="K41" s="135"/>
      <c r="L41" s="304">
        <f>L9*9</f>
        <v>729</v>
      </c>
      <c r="M41" s="304"/>
      <c r="N41" s="14" t="s">
        <v>121</v>
      </c>
      <c r="O41" s="18"/>
      <c r="P41" s="91" t="s">
        <v>265</v>
      </c>
      <c r="Q41" s="92"/>
      <c r="R41" s="92"/>
      <c r="S41" s="92"/>
      <c r="T41" s="92"/>
      <c r="U41" s="92"/>
      <c r="V41" s="33"/>
      <c r="W41" s="24" t="s">
        <v>1792</v>
      </c>
      <c r="X41" s="239">
        <v>0.7</v>
      </c>
      <c r="Y41" s="240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26"/>
      <c r="AN41" s="39"/>
      <c r="AO41" s="40"/>
      <c r="AP41" s="163"/>
      <c r="AQ41" s="121"/>
      <c r="AR41" s="123"/>
      <c r="AS41" s="195">
        <f>ROUND(ROUND(L41*X42,0)*(1+AQ15),0)</f>
        <v>765</v>
      </c>
      <c r="AT41" s="29"/>
    </row>
    <row r="42" spans="1:46" s="155" customFormat="1" ht="17.100000000000001" hidden="1" customHeight="1">
      <c r="A42" s="7">
        <v>16</v>
      </c>
      <c r="B42" s="8">
        <v>4002</v>
      </c>
      <c r="C42" s="9" t="s">
        <v>663</v>
      </c>
      <c r="D42" s="57"/>
      <c r="E42" s="58"/>
      <c r="F42" s="58"/>
      <c r="G42" s="136"/>
      <c r="H42" s="136"/>
      <c r="I42" s="136"/>
      <c r="J42" s="137"/>
      <c r="K42" s="137"/>
      <c r="L42" s="20"/>
      <c r="M42" s="20"/>
      <c r="N42" s="20"/>
      <c r="O42" s="21"/>
      <c r="P42" s="96"/>
      <c r="Q42" s="97"/>
      <c r="R42" s="97"/>
      <c r="S42" s="97"/>
      <c r="T42" s="97"/>
      <c r="U42" s="97"/>
      <c r="V42" s="50"/>
      <c r="W42" s="22" t="s">
        <v>1792</v>
      </c>
      <c r="X42" s="230">
        <v>0.7</v>
      </c>
      <c r="Y42" s="231"/>
      <c r="Z42" s="43" t="s">
        <v>1853</v>
      </c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2" t="s">
        <v>1792</v>
      </c>
      <c r="AN42" s="230">
        <v>1</v>
      </c>
      <c r="AO42" s="231"/>
      <c r="AP42" s="163"/>
      <c r="AQ42" s="121"/>
      <c r="AR42" s="123"/>
      <c r="AS42" s="196">
        <f>ROUND(ROUND(ROUND(L41*X42,0)*AN42,0)*(1+AQ15),0)</f>
        <v>765</v>
      </c>
      <c r="AT42" s="29"/>
    </row>
    <row r="43" spans="1:46" s="155" customFormat="1" ht="17.100000000000001" customHeight="1">
      <c r="A43" s="7">
        <v>16</v>
      </c>
      <c r="B43" s="8">
        <v>4003</v>
      </c>
      <c r="C43" s="9" t="s">
        <v>897</v>
      </c>
      <c r="D43" s="232" t="s">
        <v>842</v>
      </c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15"/>
      <c r="P43" s="16"/>
      <c r="Q43" s="16"/>
      <c r="R43" s="16"/>
      <c r="S43" s="16"/>
      <c r="T43" s="28"/>
      <c r="U43" s="28"/>
      <c r="V43" s="148"/>
      <c r="W43" s="16"/>
      <c r="X43" s="44"/>
      <c r="Y43" s="45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26"/>
      <c r="AN43" s="39"/>
      <c r="AO43" s="40"/>
      <c r="AP43" s="163"/>
      <c r="AQ43" s="121"/>
      <c r="AR43" s="123"/>
      <c r="AS43" s="195">
        <f>ROUND(L45*(1+AQ15),0)</f>
        <v>1215</v>
      </c>
      <c r="AT43" s="29"/>
    </row>
    <row r="44" spans="1:46" s="155" customFormat="1" ht="17.100000000000001" customHeight="1">
      <c r="A44" s="7">
        <v>16</v>
      </c>
      <c r="B44" s="8">
        <v>4004</v>
      </c>
      <c r="C44" s="9" t="s">
        <v>898</v>
      </c>
      <c r="D44" s="234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133"/>
      <c r="P44" s="19"/>
      <c r="Q44" s="20"/>
      <c r="R44" s="20"/>
      <c r="S44" s="20"/>
      <c r="T44" s="31"/>
      <c r="U44" s="31"/>
      <c r="V44" s="122"/>
      <c r="W44" s="122"/>
      <c r="X44" s="122"/>
      <c r="Y44" s="129"/>
      <c r="Z44" s="43" t="s">
        <v>1853</v>
      </c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2" t="s">
        <v>1792</v>
      </c>
      <c r="AN44" s="230">
        <v>1</v>
      </c>
      <c r="AO44" s="231"/>
      <c r="AP44" s="163"/>
      <c r="AQ44" s="121"/>
      <c r="AR44" s="123"/>
      <c r="AS44" s="195">
        <f>ROUND(ROUND(L45*AN44,0)*(1+AQ15),0)</f>
        <v>1215</v>
      </c>
      <c r="AT44" s="29"/>
    </row>
    <row r="45" spans="1:46" s="155" customFormat="1" ht="17.100000000000001" customHeight="1">
      <c r="A45" s="7">
        <v>16</v>
      </c>
      <c r="B45" s="8">
        <v>4005</v>
      </c>
      <c r="C45" s="9" t="s">
        <v>664</v>
      </c>
      <c r="D45" s="55"/>
      <c r="E45" s="56"/>
      <c r="F45" s="56"/>
      <c r="G45" s="134"/>
      <c r="H45" s="135"/>
      <c r="I45" s="135"/>
      <c r="J45" s="135"/>
      <c r="K45" s="135"/>
      <c r="L45" s="304">
        <f>L9*10</f>
        <v>810</v>
      </c>
      <c r="M45" s="304"/>
      <c r="N45" s="14" t="s">
        <v>121</v>
      </c>
      <c r="O45" s="18"/>
      <c r="P45" s="91" t="s">
        <v>265</v>
      </c>
      <c r="Q45" s="92"/>
      <c r="R45" s="92"/>
      <c r="S45" s="92"/>
      <c r="T45" s="92"/>
      <c r="U45" s="92"/>
      <c r="V45" s="33"/>
      <c r="W45" s="24" t="s">
        <v>1792</v>
      </c>
      <c r="X45" s="239">
        <v>0.7</v>
      </c>
      <c r="Y45" s="240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26"/>
      <c r="AN45" s="39"/>
      <c r="AO45" s="40"/>
      <c r="AP45" s="163"/>
      <c r="AQ45" s="121"/>
      <c r="AR45" s="123"/>
      <c r="AS45" s="195">
        <f>ROUND(ROUND(L45*X46,0)*(1+AQ15),0)</f>
        <v>851</v>
      </c>
      <c r="AT45" s="29"/>
    </row>
    <row r="46" spans="1:46" s="155" customFormat="1" ht="17.100000000000001" hidden="1" customHeight="1">
      <c r="A46" s="7">
        <v>16</v>
      </c>
      <c r="B46" s="8">
        <v>4006</v>
      </c>
      <c r="C46" s="9" t="s">
        <v>665</v>
      </c>
      <c r="D46" s="57"/>
      <c r="E46" s="58"/>
      <c r="F46" s="58"/>
      <c r="G46" s="136"/>
      <c r="H46" s="136"/>
      <c r="I46" s="136"/>
      <c r="J46" s="137"/>
      <c r="K46" s="137"/>
      <c r="L46" s="20"/>
      <c r="M46" s="20"/>
      <c r="N46" s="20"/>
      <c r="O46" s="21"/>
      <c r="P46" s="96"/>
      <c r="Q46" s="97"/>
      <c r="R46" s="97"/>
      <c r="S46" s="97"/>
      <c r="T46" s="97"/>
      <c r="U46" s="97"/>
      <c r="V46" s="50"/>
      <c r="W46" s="22" t="s">
        <v>1792</v>
      </c>
      <c r="X46" s="230">
        <v>0.7</v>
      </c>
      <c r="Y46" s="231"/>
      <c r="Z46" s="43" t="s">
        <v>1853</v>
      </c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2" t="s">
        <v>1792</v>
      </c>
      <c r="AN46" s="230">
        <v>1</v>
      </c>
      <c r="AO46" s="231"/>
      <c r="AP46" s="42"/>
      <c r="AQ46" s="37"/>
      <c r="AR46" s="38"/>
      <c r="AS46" s="196">
        <f>ROUND(ROUND(ROUND(L45*X46,0)*AN46,0)*(1+AQ15),0)</f>
        <v>851</v>
      </c>
      <c r="AT46" s="29"/>
    </row>
    <row r="47" spans="1:46" s="155" customFormat="1" ht="17.100000000000001" customHeight="1">
      <c r="A47" s="7">
        <v>16</v>
      </c>
      <c r="B47" s="8">
        <v>4007</v>
      </c>
      <c r="C47" s="9" t="s">
        <v>899</v>
      </c>
      <c r="D47" s="232" t="s">
        <v>843</v>
      </c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15"/>
      <c r="P47" s="16"/>
      <c r="Q47" s="16"/>
      <c r="R47" s="16"/>
      <c r="S47" s="16"/>
      <c r="T47" s="28"/>
      <c r="U47" s="28"/>
      <c r="V47" s="148"/>
      <c r="W47" s="16"/>
      <c r="X47" s="44"/>
      <c r="Y47" s="45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26"/>
      <c r="AN47" s="39"/>
      <c r="AO47" s="40"/>
      <c r="AP47" s="54"/>
      <c r="AQ47" s="27"/>
      <c r="AR47" s="48"/>
      <c r="AS47" s="195">
        <f>ROUND(L49*(1+AQ15),0)</f>
        <v>1337</v>
      </c>
      <c r="AT47" s="29"/>
    </row>
    <row r="48" spans="1:46" s="155" customFormat="1" ht="17.100000000000001" customHeight="1">
      <c r="A48" s="7">
        <v>16</v>
      </c>
      <c r="B48" s="8">
        <v>4008</v>
      </c>
      <c r="C48" s="9" t="s">
        <v>900</v>
      </c>
      <c r="D48" s="234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133"/>
      <c r="P48" s="19"/>
      <c r="Q48" s="20"/>
      <c r="R48" s="20"/>
      <c r="S48" s="20"/>
      <c r="T48" s="31"/>
      <c r="U48" s="31"/>
      <c r="V48" s="122"/>
      <c r="W48" s="122"/>
      <c r="X48" s="122"/>
      <c r="Y48" s="129"/>
      <c r="Z48" s="43" t="s">
        <v>1853</v>
      </c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2" t="s">
        <v>1792</v>
      </c>
      <c r="AN48" s="230">
        <v>1</v>
      </c>
      <c r="AO48" s="231"/>
      <c r="AP48" s="42"/>
      <c r="AQ48" s="37"/>
      <c r="AR48" s="38"/>
      <c r="AS48" s="195">
        <f>ROUND(ROUND(L49*AN48,0)*(1+AQ15),0)</f>
        <v>1337</v>
      </c>
      <c r="AT48" s="29"/>
    </row>
    <row r="49" spans="1:46" s="155" customFormat="1" ht="17.100000000000001" customHeight="1">
      <c r="A49" s="7">
        <v>16</v>
      </c>
      <c r="B49" s="8">
        <v>4009</v>
      </c>
      <c r="C49" s="9" t="s">
        <v>666</v>
      </c>
      <c r="D49" s="55"/>
      <c r="E49" s="56"/>
      <c r="F49" s="56"/>
      <c r="G49" s="134"/>
      <c r="H49" s="135"/>
      <c r="I49" s="135"/>
      <c r="J49" s="135"/>
      <c r="K49" s="135"/>
      <c r="L49" s="304">
        <f>L9*11</f>
        <v>891</v>
      </c>
      <c r="M49" s="304"/>
      <c r="N49" s="14" t="s">
        <v>121</v>
      </c>
      <c r="O49" s="18"/>
      <c r="P49" s="91" t="s">
        <v>265</v>
      </c>
      <c r="Q49" s="92"/>
      <c r="R49" s="92"/>
      <c r="S49" s="92"/>
      <c r="T49" s="92"/>
      <c r="U49" s="92"/>
      <c r="V49" s="33"/>
      <c r="W49" s="24" t="s">
        <v>1792</v>
      </c>
      <c r="X49" s="239">
        <v>0.7</v>
      </c>
      <c r="Y49" s="240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26"/>
      <c r="AN49" s="39"/>
      <c r="AO49" s="40"/>
      <c r="AP49" s="54"/>
      <c r="AQ49" s="27"/>
      <c r="AR49" s="48"/>
      <c r="AS49" s="195">
        <f>ROUND(ROUND(L49*X50,0)*(1+AQ15),0)</f>
        <v>936</v>
      </c>
      <c r="AT49" s="29"/>
    </row>
    <row r="50" spans="1:46" s="155" customFormat="1" ht="17.100000000000001" hidden="1" customHeight="1">
      <c r="A50" s="7">
        <v>16</v>
      </c>
      <c r="B50" s="8">
        <v>4010</v>
      </c>
      <c r="C50" s="9" t="s">
        <v>667</v>
      </c>
      <c r="D50" s="57"/>
      <c r="E50" s="58"/>
      <c r="F50" s="58"/>
      <c r="G50" s="136"/>
      <c r="H50" s="136"/>
      <c r="I50" s="136"/>
      <c r="J50" s="137"/>
      <c r="K50" s="137"/>
      <c r="L50" s="20"/>
      <c r="M50" s="20"/>
      <c r="N50" s="20"/>
      <c r="O50" s="21"/>
      <c r="P50" s="96"/>
      <c r="Q50" s="97"/>
      <c r="R50" s="97"/>
      <c r="S50" s="97"/>
      <c r="T50" s="97"/>
      <c r="U50" s="97"/>
      <c r="V50" s="50"/>
      <c r="W50" s="22" t="s">
        <v>1792</v>
      </c>
      <c r="X50" s="230">
        <v>0.7</v>
      </c>
      <c r="Y50" s="231"/>
      <c r="Z50" s="43" t="s">
        <v>1853</v>
      </c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2" t="s">
        <v>1792</v>
      </c>
      <c r="AN50" s="230">
        <v>1</v>
      </c>
      <c r="AO50" s="231"/>
      <c r="AP50" s="42"/>
      <c r="AQ50" s="37"/>
      <c r="AR50" s="38"/>
      <c r="AS50" s="196">
        <f>ROUND(ROUND(ROUND(L49*X50,0)*AN50,0)*(1+AQ15),0)</f>
        <v>936</v>
      </c>
      <c r="AT50" s="29"/>
    </row>
    <row r="51" spans="1:46" s="155" customFormat="1" ht="17.100000000000001" customHeight="1">
      <c r="A51" s="7">
        <v>16</v>
      </c>
      <c r="B51" s="8">
        <v>4011</v>
      </c>
      <c r="C51" s="9" t="s">
        <v>901</v>
      </c>
      <c r="D51" s="232" t="s">
        <v>844</v>
      </c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15"/>
      <c r="P51" s="16"/>
      <c r="Q51" s="16"/>
      <c r="R51" s="16"/>
      <c r="S51" s="16"/>
      <c r="T51" s="28"/>
      <c r="U51" s="28"/>
      <c r="V51" s="148"/>
      <c r="W51" s="16"/>
      <c r="X51" s="44"/>
      <c r="Y51" s="45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26"/>
      <c r="AN51" s="39"/>
      <c r="AO51" s="40"/>
      <c r="AP51" s="54"/>
      <c r="AQ51" s="27"/>
      <c r="AR51" s="48"/>
      <c r="AS51" s="195">
        <f>ROUND(L53*(1+AQ15),0)</f>
        <v>1458</v>
      </c>
      <c r="AT51" s="29"/>
    </row>
    <row r="52" spans="1:46" s="155" customFormat="1" ht="17.100000000000001" customHeight="1">
      <c r="A52" s="7">
        <v>16</v>
      </c>
      <c r="B52" s="8">
        <v>4012</v>
      </c>
      <c r="C52" s="9" t="s">
        <v>902</v>
      </c>
      <c r="D52" s="234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133"/>
      <c r="P52" s="19"/>
      <c r="Q52" s="20"/>
      <c r="R52" s="20"/>
      <c r="S52" s="20"/>
      <c r="T52" s="31"/>
      <c r="U52" s="31"/>
      <c r="V52" s="122"/>
      <c r="W52" s="122"/>
      <c r="X52" s="122"/>
      <c r="Y52" s="129"/>
      <c r="Z52" s="43" t="s">
        <v>1853</v>
      </c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2" t="s">
        <v>1792</v>
      </c>
      <c r="AN52" s="230">
        <v>1</v>
      </c>
      <c r="AO52" s="231"/>
      <c r="AP52" s="36"/>
      <c r="AQ52" s="37"/>
      <c r="AR52" s="38"/>
      <c r="AS52" s="195">
        <f>ROUND(ROUND(L53*AN52,0)*(1+AQ15),0)</f>
        <v>1458</v>
      </c>
      <c r="AT52" s="29"/>
    </row>
    <row r="53" spans="1:46" s="155" customFormat="1" ht="17.100000000000001" customHeight="1">
      <c r="A53" s="7">
        <v>16</v>
      </c>
      <c r="B53" s="8">
        <v>4013</v>
      </c>
      <c r="C53" s="9" t="s">
        <v>668</v>
      </c>
      <c r="D53" s="55"/>
      <c r="E53" s="56"/>
      <c r="F53" s="56"/>
      <c r="G53" s="134"/>
      <c r="H53" s="135"/>
      <c r="I53" s="135"/>
      <c r="J53" s="135"/>
      <c r="K53" s="135"/>
      <c r="L53" s="304">
        <f>L9*12</f>
        <v>972</v>
      </c>
      <c r="M53" s="304"/>
      <c r="N53" s="14" t="s">
        <v>121</v>
      </c>
      <c r="O53" s="18"/>
      <c r="P53" s="91" t="s">
        <v>265</v>
      </c>
      <c r="Q53" s="92"/>
      <c r="R53" s="92"/>
      <c r="S53" s="92"/>
      <c r="T53" s="92"/>
      <c r="U53" s="92"/>
      <c r="V53" s="33"/>
      <c r="W53" s="24" t="s">
        <v>1792</v>
      </c>
      <c r="X53" s="239">
        <v>0.7</v>
      </c>
      <c r="Y53" s="240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26"/>
      <c r="AN53" s="39"/>
      <c r="AO53" s="40"/>
      <c r="AP53" s="163"/>
      <c r="AQ53" s="121"/>
      <c r="AR53" s="123"/>
      <c r="AS53" s="195">
        <f>ROUND(ROUND(L53*X54,0)*(1+AQ15),0)</f>
        <v>1020</v>
      </c>
      <c r="AT53" s="29"/>
    </row>
    <row r="54" spans="1:46" s="155" customFormat="1" ht="17.100000000000001" hidden="1" customHeight="1">
      <c r="A54" s="7">
        <v>16</v>
      </c>
      <c r="B54" s="8">
        <v>4014</v>
      </c>
      <c r="C54" s="9" t="s">
        <v>669</v>
      </c>
      <c r="D54" s="57"/>
      <c r="E54" s="58"/>
      <c r="F54" s="58"/>
      <c r="G54" s="136"/>
      <c r="H54" s="136"/>
      <c r="I54" s="136"/>
      <c r="J54" s="137"/>
      <c r="K54" s="137"/>
      <c r="L54" s="20"/>
      <c r="M54" s="20"/>
      <c r="N54" s="20"/>
      <c r="O54" s="21"/>
      <c r="P54" s="96"/>
      <c r="Q54" s="97"/>
      <c r="R54" s="97"/>
      <c r="S54" s="97"/>
      <c r="T54" s="97"/>
      <c r="U54" s="97"/>
      <c r="V54" s="50"/>
      <c r="W54" s="22" t="s">
        <v>1792</v>
      </c>
      <c r="X54" s="230">
        <v>0.7</v>
      </c>
      <c r="Y54" s="231"/>
      <c r="Z54" s="43" t="s">
        <v>1853</v>
      </c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2" t="s">
        <v>1792</v>
      </c>
      <c r="AN54" s="230">
        <v>1</v>
      </c>
      <c r="AO54" s="231"/>
      <c r="AP54" s="163"/>
      <c r="AQ54" s="121"/>
      <c r="AR54" s="123"/>
      <c r="AS54" s="196">
        <f>ROUND(ROUND(ROUND(L53*X54,0)*AN54,0)*(1+AQ15),0)</f>
        <v>1020</v>
      </c>
      <c r="AT54" s="29"/>
    </row>
    <row r="55" spans="1:46" s="155" customFormat="1" ht="17.100000000000001" customHeight="1">
      <c r="A55" s="7">
        <v>16</v>
      </c>
      <c r="B55" s="8">
        <v>4015</v>
      </c>
      <c r="C55" s="9" t="s">
        <v>903</v>
      </c>
      <c r="D55" s="232" t="s">
        <v>845</v>
      </c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15"/>
      <c r="P55" s="16"/>
      <c r="Q55" s="16"/>
      <c r="R55" s="16"/>
      <c r="S55" s="16"/>
      <c r="T55" s="28"/>
      <c r="U55" s="28"/>
      <c r="V55" s="148"/>
      <c r="W55" s="16"/>
      <c r="X55" s="44"/>
      <c r="Y55" s="45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26"/>
      <c r="AN55" s="39"/>
      <c r="AO55" s="40"/>
      <c r="AP55" s="163"/>
      <c r="AQ55" s="121"/>
      <c r="AR55" s="123"/>
      <c r="AS55" s="195">
        <f>ROUND(L57*(1+AQ15),0)</f>
        <v>1580</v>
      </c>
      <c r="AT55" s="29"/>
    </row>
    <row r="56" spans="1:46" s="155" customFormat="1" ht="17.100000000000001" customHeight="1">
      <c r="A56" s="7">
        <v>16</v>
      </c>
      <c r="B56" s="8">
        <v>4016</v>
      </c>
      <c r="C56" s="9" t="s">
        <v>904</v>
      </c>
      <c r="D56" s="234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133"/>
      <c r="P56" s="19"/>
      <c r="Q56" s="20"/>
      <c r="R56" s="20"/>
      <c r="S56" s="20"/>
      <c r="T56" s="31"/>
      <c r="U56" s="31"/>
      <c r="V56" s="122"/>
      <c r="W56" s="122"/>
      <c r="X56" s="122"/>
      <c r="Y56" s="129"/>
      <c r="Z56" s="43" t="s">
        <v>1853</v>
      </c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2" t="s">
        <v>1792</v>
      </c>
      <c r="AN56" s="230">
        <v>1</v>
      </c>
      <c r="AO56" s="231"/>
      <c r="AP56" s="163"/>
      <c r="AQ56" s="121"/>
      <c r="AR56" s="123"/>
      <c r="AS56" s="196">
        <f>ROUND(ROUND(L57*AN56,0)*(1+AQ15),0)</f>
        <v>1580</v>
      </c>
      <c r="AT56" s="29"/>
    </row>
    <row r="57" spans="1:46" s="155" customFormat="1" ht="17.100000000000001" customHeight="1">
      <c r="A57" s="7">
        <v>16</v>
      </c>
      <c r="B57" s="8">
        <v>4017</v>
      </c>
      <c r="C57" s="9" t="s">
        <v>670</v>
      </c>
      <c r="D57" s="57"/>
      <c r="E57" s="58"/>
      <c r="F57" s="58"/>
      <c r="G57" s="136"/>
      <c r="H57" s="137"/>
      <c r="I57" s="137"/>
      <c r="J57" s="137"/>
      <c r="K57" s="137"/>
      <c r="L57" s="305">
        <f>L9*13</f>
        <v>1053</v>
      </c>
      <c r="M57" s="305"/>
      <c r="N57" s="20" t="s">
        <v>121</v>
      </c>
      <c r="O57" s="21"/>
      <c r="P57" s="112" t="s">
        <v>265</v>
      </c>
      <c r="Q57" s="113"/>
      <c r="R57" s="113"/>
      <c r="S57" s="113"/>
      <c r="T57" s="113"/>
      <c r="U57" s="113"/>
      <c r="V57" s="114"/>
      <c r="W57" s="26" t="s">
        <v>1792</v>
      </c>
      <c r="X57" s="236">
        <v>0.7</v>
      </c>
      <c r="Y57" s="23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26"/>
      <c r="AN57" s="39"/>
      <c r="AO57" s="40"/>
      <c r="AP57" s="124"/>
      <c r="AQ57" s="122"/>
      <c r="AR57" s="129"/>
      <c r="AS57" s="196">
        <f>ROUND(ROUND(L57*X58,0)*(1+AQ15),0)</f>
        <v>1106</v>
      </c>
      <c r="AT57" s="41"/>
    </row>
    <row r="58" spans="1:46" s="155" customFormat="1" ht="17.100000000000001" hidden="1" customHeight="1">
      <c r="A58" s="7">
        <v>16</v>
      </c>
      <c r="B58" s="8">
        <v>4018</v>
      </c>
      <c r="C58" s="9" t="s">
        <v>671</v>
      </c>
      <c r="D58" s="57"/>
      <c r="E58" s="58"/>
      <c r="F58" s="58"/>
      <c r="G58" s="136"/>
      <c r="H58" s="136"/>
      <c r="I58" s="136"/>
      <c r="J58" s="137"/>
      <c r="K58" s="137"/>
      <c r="L58" s="20"/>
      <c r="M58" s="20"/>
      <c r="N58" s="20"/>
      <c r="O58" s="21"/>
      <c r="P58" s="96"/>
      <c r="Q58" s="97"/>
      <c r="R58" s="97"/>
      <c r="S58" s="97"/>
      <c r="T58" s="97"/>
      <c r="U58" s="97"/>
      <c r="V58" s="50"/>
      <c r="W58" s="22" t="s">
        <v>1792</v>
      </c>
      <c r="X58" s="230">
        <v>0.7</v>
      </c>
      <c r="Y58" s="231"/>
      <c r="Z58" s="43" t="s">
        <v>1853</v>
      </c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2" t="s">
        <v>1792</v>
      </c>
      <c r="AN58" s="230">
        <v>1</v>
      </c>
      <c r="AO58" s="231"/>
      <c r="AP58" s="124"/>
      <c r="AQ58" s="122"/>
      <c r="AR58" s="129"/>
      <c r="AS58" s="111">
        <f>ROUND(ROUND(ROUND(K57*X58,0)*AN58,0)*(1+AQ15),0)</f>
        <v>0</v>
      </c>
      <c r="AT58" s="41"/>
    </row>
    <row r="59" spans="1:46" ht="17.100000000000001" customHeight="1">
      <c r="A59" s="1"/>
      <c r="M59" s="66"/>
      <c r="AP59" s="121"/>
      <c r="AQ59" s="121"/>
      <c r="AR59" s="121"/>
    </row>
    <row r="60" spans="1:46" ht="17.100000000000001" customHeight="1">
      <c r="A60" s="1"/>
      <c r="L60" s="149"/>
      <c r="M60" s="149"/>
      <c r="N60" s="149"/>
      <c r="O60" s="150"/>
      <c r="P60" s="150"/>
      <c r="R60" s="150"/>
      <c r="S60" s="150"/>
      <c r="U60" s="149"/>
      <c r="V60" s="149"/>
      <c r="X60" s="149"/>
      <c r="Y60" s="149"/>
      <c r="AJ60" s="121"/>
      <c r="AK60" s="121"/>
      <c r="AL60" s="121"/>
    </row>
    <row r="61" spans="1:46" s="155" customFormat="1" ht="17.100000000000001" customHeight="1">
      <c r="A61" s="25"/>
      <c r="B61" s="25"/>
      <c r="C61" s="14"/>
      <c r="D61" s="14"/>
      <c r="E61" s="14"/>
      <c r="F61" s="14"/>
      <c r="G61" s="14"/>
      <c r="H61" s="14"/>
      <c r="I61" s="32"/>
      <c r="J61" s="32"/>
      <c r="K61" s="14"/>
      <c r="L61" s="14"/>
      <c r="M61" s="14"/>
      <c r="N61" s="14"/>
      <c r="O61" s="24"/>
      <c r="P61" s="24"/>
      <c r="Q61" s="14"/>
      <c r="R61" s="27"/>
      <c r="S61" s="30"/>
      <c r="T61" s="14"/>
      <c r="U61" s="14"/>
      <c r="V61" s="14"/>
      <c r="W61" s="27"/>
      <c r="X61" s="30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121"/>
      <c r="AK61" s="121"/>
      <c r="AL61" s="121"/>
      <c r="AM61" s="34"/>
      <c r="AN61" s="121"/>
    </row>
    <row r="62" spans="1:46" s="155" customFormat="1" ht="17.100000000000001" customHeight="1">
      <c r="A62" s="25"/>
      <c r="B62" s="25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24"/>
      <c r="P62" s="24"/>
      <c r="Q62" s="14"/>
      <c r="R62" s="24"/>
      <c r="S62" s="30"/>
      <c r="T62" s="14"/>
      <c r="U62" s="14"/>
      <c r="V62" s="14"/>
      <c r="W62" s="27"/>
      <c r="X62" s="30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121"/>
      <c r="AK62" s="121"/>
      <c r="AL62" s="121"/>
      <c r="AM62" s="34"/>
      <c r="AN62" s="121"/>
    </row>
    <row r="63" spans="1:46" s="155" customFormat="1" ht="17.100000000000001" customHeight="1">
      <c r="A63" s="25"/>
      <c r="B63" s="25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24"/>
      <c r="P63" s="24"/>
      <c r="Q63" s="14"/>
      <c r="R63" s="24"/>
      <c r="S63" s="30"/>
      <c r="T63" s="14"/>
      <c r="U63" s="14"/>
      <c r="V63" s="14"/>
      <c r="W63" s="13"/>
      <c r="X63" s="13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21"/>
      <c r="AK63" s="121"/>
      <c r="AL63" s="121"/>
      <c r="AM63" s="34"/>
      <c r="AN63" s="121"/>
    </row>
    <row r="64" spans="1:46" s="155" customFormat="1" ht="17.100000000000001" customHeight="1">
      <c r="A64" s="25"/>
      <c r="B64" s="25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35"/>
      <c r="O64" s="158"/>
      <c r="P64" s="158"/>
      <c r="Q64" s="121"/>
      <c r="R64" s="158"/>
      <c r="S64" s="30"/>
      <c r="T64" s="14"/>
      <c r="U64" s="14"/>
      <c r="V64" s="14"/>
      <c r="W64" s="27"/>
      <c r="X64" s="30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121"/>
      <c r="AK64" s="121"/>
      <c r="AL64" s="121"/>
      <c r="AM64" s="34"/>
      <c r="AN64" s="121"/>
    </row>
    <row r="65" spans="1:40" s="155" customFormat="1" ht="17.100000000000001" customHeight="1">
      <c r="A65" s="25"/>
      <c r="B65" s="25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24"/>
      <c r="O65" s="27"/>
      <c r="P65" s="30"/>
      <c r="Q65" s="14"/>
      <c r="R65" s="24"/>
      <c r="S65" s="30"/>
      <c r="T65" s="14"/>
      <c r="U65" s="14"/>
      <c r="V65" s="14"/>
      <c r="W65" s="27"/>
      <c r="X65" s="30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121"/>
      <c r="AK65" s="121"/>
      <c r="AL65" s="121"/>
      <c r="AM65" s="34"/>
      <c r="AN65" s="121"/>
    </row>
    <row r="66" spans="1:40" s="155" customFormat="1" ht="17.100000000000001" customHeight="1">
      <c r="A66" s="25"/>
      <c r="B66" s="25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24"/>
      <c r="P66" s="30"/>
      <c r="Q66" s="14"/>
      <c r="R66" s="24"/>
      <c r="S66" s="30"/>
      <c r="T66" s="14"/>
      <c r="U66" s="14"/>
      <c r="V66" s="14"/>
      <c r="W66" s="13"/>
      <c r="X66" s="13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21"/>
      <c r="AK66" s="121"/>
      <c r="AL66" s="121"/>
      <c r="AM66" s="34"/>
      <c r="AN66" s="121"/>
    </row>
    <row r="67" spans="1:40" s="155" customFormat="1" ht="17.100000000000001" customHeight="1">
      <c r="A67" s="25"/>
      <c r="B67" s="25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24"/>
      <c r="P67" s="30"/>
      <c r="Q67" s="14"/>
      <c r="R67" s="27"/>
      <c r="S67" s="30"/>
      <c r="T67" s="14"/>
      <c r="U67" s="14"/>
      <c r="V67" s="14"/>
      <c r="W67" s="27"/>
      <c r="X67" s="30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121"/>
      <c r="AK67" s="121"/>
      <c r="AL67" s="121"/>
      <c r="AM67" s="34"/>
      <c r="AN67" s="121"/>
    </row>
    <row r="68" spans="1:40" ht="17.100000000000001" customHeight="1">
      <c r="L68" s="149"/>
      <c r="M68" s="149"/>
      <c r="N68" s="149"/>
      <c r="O68" s="150"/>
      <c r="P68" s="150"/>
      <c r="R68" s="150"/>
      <c r="S68" s="150"/>
      <c r="U68" s="149"/>
      <c r="V68" s="149"/>
      <c r="X68" s="149"/>
      <c r="Y68" s="149"/>
      <c r="AJ68" s="161"/>
      <c r="AK68" s="161"/>
      <c r="AL68" s="161"/>
    </row>
    <row r="69" spans="1:40" ht="17.100000000000001" customHeight="1">
      <c r="L69" s="149"/>
      <c r="M69" s="149"/>
      <c r="N69" s="149"/>
      <c r="O69" s="150"/>
      <c r="P69" s="150"/>
      <c r="R69" s="150"/>
      <c r="S69" s="150"/>
      <c r="U69" s="149"/>
      <c r="V69" s="149"/>
      <c r="X69" s="149"/>
      <c r="Y69" s="149"/>
      <c r="AJ69" s="33"/>
      <c r="AK69" s="33"/>
      <c r="AL69" s="33"/>
    </row>
    <row r="70" spans="1:40" ht="17.100000000000001" customHeight="1">
      <c r="L70" s="149"/>
      <c r="M70" s="149"/>
      <c r="N70" s="149"/>
      <c r="O70" s="150"/>
      <c r="P70" s="150"/>
      <c r="R70" s="150"/>
      <c r="S70" s="150"/>
      <c r="U70" s="149"/>
      <c r="V70" s="149"/>
      <c r="X70" s="149"/>
      <c r="Y70" s="149"/>
      <c r="AJ70" s="33"/>
      <c r="AK70" s="33"/>
      <c r="AL70" s="33"/>
    </row>
    <row r="71" spans="1:40" ht="17.100000000000001" customHeight="1">
      <c r="L71" s="149"/>
      <c r="M71" s="149"/>
      <c r="N71" s="149"/>
      <c r="O71" s="150"/>
      <c r="P71" s="150"/>
      <c r="R71" s="150"/>
      <c r="S71" s="150"/>
      <c r="U71" s="149"/>
      <c r="V71" s="149"/>
      <c r="X71" s="149"/>
      <c r="Y71" s="149"/>
      <c r="AJ71" s="14"/>
      <c r="AK71" s="14"/>
      <c r="AL71" s="14"/>
    </row>
    <row r="72" spans="1:40" ht="17.100000000000001" customHeight="1">
      <c r="L72" s="149"/>
      <c r="M72" s="149"/>
      <c r="N72" s="149"/>
      <c r="O72" s="150"/>
      <c r="P72" s="150"/>
      <c r="R72" s="150"/>
      <c r="S72" s="150"/>
      <c r="U72" s="149"/>
      <c r="V72" s="149"/>
      <c r="X72" s="149"/>
      <c r="Y72" s="149"/>
      <c r="AJ72" s="33"/>
      <c r="AK72" s="33"/>
      <c r="AL72" s="33"/>
    </row>
    <row r="73" spans="1:40" ht="17.100000000000001" customHeight="1">
      <c r="L73" s="149"/>
      <c r="M73" s="149"/>
      <c r="N73" s="149"/>
      <c r="O73" s="150"/>
      <c r="P73" s="150"/>
      <c r="R73" s="150"/>
      <c r="S73" s="150"/>
      <c r="U73" s="149"/>
      <c r="V73" s="149"/>
      <c r="X73" s="149"/>
      <c r="Y73" s="149"/>
      <c r="AJ73" s="33"/>
      <c r="AK73" s="33"/>
      <c r="AL73" s="33"/>
    </row>
    <row r="74" spans="1:40" ht="17.100000000000001" customHeight="1">
      <c r="L74" s="149"/>
      <c r="M74" s="149"/>
      <c r="N74" s="149"/>
      <c r="O74" s="150"/>
      <c r="P74" s="150"/>
      <c r="R74" s="150"/>
      <c r="S74" s="150"/>
      <c r="U74" s="149"/>
      <c r="V74" s="149"/>
      <c r="X74" s="149"/>
      <c r="Y74" s="149"/>
      <c r="AJ74" s="14"/>
      <c r="AK74" s="14"/>
      <c r="AL74" s="14"/>
    </row>
    <row r="75" spans="1:40" ht="17.100000000000001" customHeight="1">
      <c r="L75" s="149"/>
      <c r="M75" s="149"/>
      <c r="N75" s="149"/>
      <c r="O75" s="150"/>
      <c r="P75" s="150"/>
      <c r="R75" s="150"/>
      <c r="S75" s="150"/>
      <c r="U75" s="149"/>
      <c r="V75" s="149"/>
      <c r="X75" s="149"/>
      <c r="Y75" s="149"/>
      <c r="AJ75" s="33"/>
      <c r="AK75" s="33"/>
      <c r="AL75" s="33"/>
    </row>
    <row r="76" spans="1:40" ht="17.100000000000001" customHeight="1">
      <c r="L76" s="149"/>
      <c r="M76" s="149"/>
      <c r="N76" s="149"/>
      <c r="O76" s="150"/>
      <c r="P76" s="150"/>
      <c r="R76" s="150"/>
      <c r="S76" s="150"/>
      <c r="U76" s="149"/>
      <c r="V76" s="149"/>
      <c r="X76" s="149"/>
      <c r="Y76" s="149"/>
    </row>
    <row r="77" spans="1:40" ht="17.100000000000001" customHeight="1">
      <c r="L77" s="149"/>
      <c r="M77" s="149"/>
      <c r="N77" s="149"/>
      <c r="O77" s="150"/>
      <c r="P77" s="150"/>
      <c r="R77" s="150"/>
      <c r="S77" s="150"/>
      <c r="U77" s="149"/>
      <c r="V77" s="149"/>
      <c r="X77" s="149"/>
      <c r="Y77" s="149"/>
    </row>
    <row r="78" spans="1:40" ht="17.100000000000001" customHeight="1">
      <c r="L78" s="149"/>
      <c r="M78" s="149"/>
      <c r="N78" s="149"/>
      <c r="O78" s="150"/>
      <c r="P78" s="150"/>
      <c r="R78" s="150"/>
      <c r="S78" s="150"/>
      <c r="U78" s="149"/>
      <c r="V78" s="149"/>
      <c r="X78" s="149"/>
      <c r="Y78" s="149"/>
    </row>
    <row r="79" spans="1:40" ht="17.100000000000001" customHeight="1">
      <c r="L79" s="149"/>
      <c r="M79" s="149"/>
      <c r="N79" s="149"/>
      <c r="O79" s="150"/>
      <c r="P79" s="150"/>
      <c r="R79" s="150"/>
      <c r="S79" s="150"/>
      <c r="U79" s="149"/>
      <c r="V79" s="149"/>
      <c r="X79" s="149"/>
      <c r="Y79" s="149"/>
    </row>
    <row r="80" spans="1:40" ht="17.100000000000001" customHeight="1">
      <c r="L80" s="149"/>
      <c r="M80" s="149"/>
      <c r="N80" s="149"/>
      <c r="O80" s="150"/>
      <c r="P80" s="150"/>
      <c r="R80" s="150"/>
      <c r="S80" s="150"/>
      <c r="U80" s="149"/>
      <c r="V80" s="149"/>
      <c r="X80" s="149"/>
      <c r="Y80" s="149"/>
    </row>
    <row r="81" spans="12:25" ht="17.100000000000001" customHeight="1">
      <c r="L81" s="149"/>
      <c r="M81" s="149"/>
      <c r="N81" s="149"/>
      <c r="O81" s="150"/>
      <c r="P81" s="150"/>
      <c r="R81" s="150"/>
      <c r="S81" s="150"/>
      <c r="U81" s="149"/>
      <c r="V81" s="149"/>
      <c r="X81" s="149"/>
      <c r="Y81" s="149"/>
    </row>
    <row r="82" spans="12:25" ht="17.100000000000001" customHeight="1">
      <c r="L82" s="149"/>
      <c r="M82" s="149"/>
      <c r="N82" s="149"/>
      <c r="O82" s="150"/>
      <c r="P82" s="150"/>
      <c r="R82" s="150"/>
      <c r="S82" s="150"/>
      <c r="U82" s="149"/>
      <c r="V82" s="149"/>
      <c r="X82" s="149"/>
      <c r="Y82" s="149"/>
    </row>
    <row r="83" spans="12:25" ht="17.100000000000001" customHeight="1">
      <c r="L83" s="149"/>
      <c r="M83" s="149"/>
      <c r="N83" s="149"/>
      <c r="O83" s="150"/>
      <c r="P83" s="150"/>
      <c r="R83" s="150"/>
      <c r="S83" s="150"/>
      <c r="U83" s="149"/>
      <c r="V83" s="149"/>
      <c r="X83" s="149"/>
      <c r="Y83" s="149"/>
    </row>
    <row r="84" spans="12:25" ht="17.100000000000001" customHeight="1">
      <c r="L84" s="149"/>
      <c r="M84" s="149"/>
      <c r="N84" s="149"/>
      <c r="O84" s="150"/>
      <c r="P84" s="150"/>
      <c r="R84" s="150"/>
      <c r="S84" s="150"/>
      <c r="U84" s="149"/>
      <c r="V84" s="149"/>
      <c r="X84" s="149"/>
      <c r="Y84" s="149"/>
    </row>
    <row r="85" spans="12:25" ht="17.100000000000001" customHeight="1">
      <c r="L85" s="149"/>
      <c r="M85" s="149"/>
      <c r="N85" s="149"/>
      <c r="O85" s="150"/>
      <c r="P85" s="150"/>
      <c r="R85" s="150"/>
      <c r="S85" s="150"/>
      <c r="U85" s="149"/>
      <c r="V85" s="149"/>
      <c r="X85" s="149"/>
      <c r="Y85" s="149"/>
    </row>
    <row r="86" spans="12:25" ht="17.100000000000001" customHeight="1">
      <c r="L86" s="149"/>
      <c r="M86" s="149"/>
      <c r="N86" s="149"/>
      <c r="O86" s="150"/>
      <c r="P86" s="150"/>
      <c r="R86" s="150"/>
      <c r="S86" s="150"/>
      <c r="U86" s="149"/>
      <c r="V86" s="149"/>
      <c r="X86" s="149"/>
      <c r="Y86" s="149"/>
    </row>
    <row r="87" spans="12:25" ht="17.100000000000001" customHeight="1">
      <c r="L87" s="149"/>
      <c r="M87" s="149"/>
      <c r="N87" s="149"/>
      <c r="O87" s="150"/>
      <c r="P87" s="150"/>
      <c r="R87" s="150"/>
      <c r="S87" s="150"/>
      <c r="U87" s="149"/>
      <c r="V87" s="149"/>
      <c r="X87" s="149"/>
      <c r="Y87" s="149"/>
    </row>
    <row r="88" spans="12:25" ht="17.100000000000001" customHeight="1">
      <c r="L88" s="149"/>
      <c r="M88" s="149"/>
      <c r="N88" s="149"/>
      <c r="O88" s="150"/>
      <c r="P88" s="150"/>
      <c r="R88" s="150"/>
      <c r="S88" s="150"/>
      <c r="U88" s="149"/>
      <c r="V88" s="149"/>
      <c r="X88" s="149"/>
      <c r="Y88" s="149"/>
    </row>
    <row r="89" spans="12:25" ht="17.100000000000001" customHeight="1">
      <c r="L89" s="149"/>
      <c r="M89" s="149"/>
      <c r="N89" s="149"/>
      <c r="O89" s="150"/>
      <c r="P89" s="150"/>
      <c r="R89" s="150"/>
      <c r="S89" s="150"/>
      <c r="U89" s="149"/>
      <c r="V89" s="149"/>
      <c r="X89" s="149"/>
      <c r="Y89" s="149"/>
    </row>
    <row r="90" spans="12:25" ht="17.100000000000001" customHeight="1">
      <c r="L90" s="149"/>
      <c r="M90" s="149"/>
      <c r="N90" s="149"/>
      <c r="O90" s="150"/>
      <c r="P90" s="150"/>
      <c r="R90" s="150"/>
      <c r="S90" s="150"/>
      <c r="U90" s="149"/>
      <c r="V90" s="149"/>
      <c r="X90" s="149"/>
      <c r="Y90" s="149"/>
    </row>
    <row r="91" spans="12:25" ht="17.100000000000001" customHeight="1">
      <c r="L91" s="149"/>
      <c r="M91" s="149"/>
      <c r="N91" s="149"/>
      <c r="O91" s="150"/>
      <c r="P91" s="150"/>
      <c r="R91" s="150"/>
      <c r="S91" s="150"/>
      <c r="U91" s="149"/>
      <c r="V91" s="149"/>
      <c r="X91" s="149"/>
      <c r="Y91" s="149"/>
    </row>
    <row r="92" spans="12:25" ht="17.100000000000001" customHeight="1">
      <c r="L92" s="149"/>
      <c r="M92" s="149"/>
      <c r="N92" s="149"/>
      <c r="O92" s="150"/>
      <c r="P92" s="150"/>
      <c r="R92" s="150"/>
      <c r="S92" s="150"/>
      <c r="U92" s="149"/>
      <c r="V92" s="149"/>
      <c r="X92" s="149"/>
      <c r="Y92" s="149"/>
    </row>
    <row r="93" spans="12:25" ht="17.100000000000001" customHeight="1">
      <c r="L93" s="149"/>
      <c r="M93" s="149"/>
      <c r="N93" s="149"/>
      <c r="O93" s="150"/>
      <c r="P93" s="150"/>
      <c r="R93" s="150"/>
      <c r="S93" s="150"/>
      <c r="U93" s="149"/>
      <c r="V93" s="149"/>
      <c r="X93" s="149"/>
      <c r="Y93" s="149"/>
    </row>
    <row r="94" spans="12:25" ht="17.100000000000001" customHeight="1">
      <c r="L94" s="149"/>
      <c r="M94" s="149"/>
      <c r="N94" s="149"/>
      <c r="O94" s="150"/>
      <c r="P94" s="150"/>
      <c r="R94" s="150"/>
      <c r="S94" s="150"/>
      <c r="U94" s="149"/>
      <c r="V94" s="149"/>
      <c r="X94" s="149"/>
      <c r="Y94" s="149"/>
    </row>
    <row r="95" spans="12:25" ht="17.100000000000001" customHeight="1">
      <c r="L95" s="149"/>
      <c r="M95" s="149"/>
      <c r="N95" s="149"/>
      <c r="O95" s="150"/>
      <c r="P95" s="150"/>
      <c r="R95" s="150"/>
      <c r="S95" s="150"/>
      <c r="U95" s="149"/>
      <c r="V95" s="149"/>
      <c r="X95" s="149"/>
      <c r="Y95" s="149"/>
    </row>
    <row r="96" spans="12:25" ht="17.100000000000001" customHeight="1">
      <c r="L96" s="149"/>
      <c r="M96" s="149"/>
      <c r="N96" s="149"/>
      <c r="O96" s="150"/>
      <c r="P96" s="150"/>
      <c r="R96" s="150"/>
      <c r="S96" s="150"/>
      <c r="U96" s="149"/>
      <c r="V96" s="149"/>
      <c r="X96" s="149"/>
      <c r="Y96" s="149"/>
    </row>
    <row r="97" spans="12:25" ht="17.100000000000001" customHeight="1">
      <c r="L97" s="149"/>
      <c r="M97" s="149"/>
      <c r="N97" s="149"/>
      <c r="O97" s="150"/>
      <c r="P97" s="150"/>
      <c r="R97" s="150"/>
      <c r="S97" s="150"/>
      <c r="U97" s="149"/>
      <c r="V97" s="149"/>
      <c r="X97" s="149"/>
      <c r="Y97" s="149"/>
    </row>
    <row r="98" spans="12:25" ht="17.100000000000001" customHeight="1">
      <c r="L98" s="149"/>
      <c r="M98" s="149"/>
      <c r="N98" s="149"/>
      <c r="O98" s="150"/>
      <c r="P98" s="150"/>
      <c r="R98" s="150"/>
      <c r="S98" s="150"/>
      <c r="U98" s="149"/>
      <c r="V98" s="149"/>
      <c r="X98" s="149"/>
      <c r="Y98" s="149"/>
    </row>
    <row r="99" spans="12:25" ht="17.100000000000001" customHeight="1">
      <c r="L99" s="149"/>
      <c r="M99" s="149"/>
      <c r="N99" s="149"/>
      <c r="O99" s="150"/>
      <c r="P99" s="150"/>
      <c r="R99" s="150"/>
      <c r="S99" s="150"/>
      <c r="U99" s="149"/>
      <c r="V99" s="149"/>
      <c r="X99" s="149"/>
      <c r="Y99" s="149"/>
    </row>
    <row r="100" spans="12:25" ht="17.100000000000001" customHeight="1">
      <c r="L100" s="149"/>
      <c r="M100" s="149"/>
      <c r="N100" s="149"/>
      <c r="O100" s="150"/>
      <c r="P100" s="150"/>
      <c r="R100" s="150"/>
      <c r="S100" s="150"/>
      <c r="U100" s="149"/>
      <c r="V100" s="149"/>
      <c r="X100" s="149"/>
      <c r="Y100" s="149"/>
    </row>
    <row r="101" spans="12:25" ht="17.100000000000001" customHeight="1">
      <c r="L101" s="149"/>
      <c r="M101" s="149"/>
      <c r="N101" s="149"/>
      <c r="O101" s="150"/>
      <c r="P101" s="150"/>
      <c r="R101" s="150"/>
      <c r="S101" s="150"/>
      <c r="U101" s="149"/>
      <c r="V101" s="149"/>
      <c r="X101" s="149"/>
      <c r="Y101" s="149"/>
    </row>
    <row r="102" spans="12:25" ht="17.100000000000001" customHeight="1">
      <c r="L102" s="149"/>
      <c r="M102" s="149"/>
      <c r="N102" s="149"/>
      <c r="O102" s="150"/>
      <c r="P102" s="150"/>
      <c r="R102" s="150"/>
      <c r="S102" s="150"/>
      <c r="U102" s="149"/>
      <c r="V102" s="149"/>
      <c r="X102" s="149"/>
      <c r="Y102" s="149"/>
    </row>
    <row r="103" spans="12:25" ht="17.100000000000001" customHeight="1">
      <c r="L103" s="149"/>
      <c r="M103" s="149"/>
      <c r="N103" s="149"/>
      <c r="O103" s="150"/>
      <c r="P103" s="150"/>
      <c r="R103" s="150"/>
      <c r="S103" s="150"/>
      <c r="U103" s="149"/>
      <c r="V103" s="149"/>
      <c r="X103" s="149"/>
      <c r="Y103" s="149"/>
    </row>
  </sheetData>
  <mergeCells count="80">
    <mergeCell ref="L13:M13"/>
    <mergeCell ref="AN14:AO14"/>
    <mergeCell ref="D11:N12"/>
    <mergeCell ref="AN8:AO8"/>
    <mergeCell ref="AN10:AO10"/>
    <mergeCell ref="X10:Y10"/>
    <mergeCell ref="D7:N8"/>
    <mergeCell ref="X9:Y9"/>
    <mergeCell ref="L9:M9"/>
    <mergeCell ref="X14:Y14"/>
    <mergeCell ref="X13:Y13"/>
    <mergeCell ref="L17:M17"/>
    <mergeCell ref="AN18:AO18"/>
    <mergeCell ref="D15:N16"/>
    <mergeCell ref="AN28:AO28"/>
    <mergeCell ref="L21:M21"/>
    <mergeCell ref="X18:Y18"/>
    <mergeCell ref="X17:Y17"/>
    <mergeCell ref="X21:Y21"/>
    <mergeCell ref="D19:N20"/>
    <mergeCell ref="AN22:AO22"/>
    <mergeCell ref="X22:Y22"/>
    <mergeCell ref="X25:Y25"/>
    <mergeCell ref="AN24:AO24"/>
    <mergeCell ref="L25:M25"/>
    <mergeCell ref="X26:Y26"/>
    <mergeCell ref="AP11:AR14"/>
    <mergeCell ref="AQ15:AR15"/>
    <mergeCell ref="AN12:AO12"/>
    <mergeCell ref="AN20:AO20"/>
    <mergeCell ref="AN16:AO16"/>
    <mergeCell ref="X29:Y29"/>
    <mergeCell ref="AN36:AO36"/>
    <mergeCell ref="L37:M37"/>
    <mergeCell ref="AN26:AO26"/>
    <mergeCell ref="D23:N24"/>
    <mergeCell ref="L29:M29"/>
    <mergeCell ref="X30:Y30"/>
    <mergeCell ref="AN30:AO30"/>
    <mergeCell ref="D27:N28"/>
    <mergeCell ref="X38:Y38"/>
    <mergeCell ref="AN38:AO38"/>
    <mergeCell ref="D35:N36"/>
    <mergeCell ref="AN32:AO32"/>
    <mergeCell ref="L33:M33"/>
    <mergeCell ref="X34:Y34"/>
    <mergeCell ref="AN34:AO34"/>
    <mergeCell ref="D31:N32"/>
    <mergeCell ref="X33:Y33"/>
    <mergeCell ref="X37:Y37"/>
    <mergeCell ref="AN44:AO44"/>
    <mergeCell ref="X41:Y41"/>
    <mergeCell ref="L45:M45"/>
    <mergeCell ref="X46:Y46"/>
    <mergeCell ref="AN46:AO46"/>
    <mergeCell ref="D43:N44"/>
    <mergeCell ref="X45:Y45"/>
    <mergeCell ref="AN48:AO48"/>
    <mergeCell ref="D47:N48"/>
    <mergeCell ref="L49:M49"/>
    <mergeCell ref="X50:Y50"/>
    <mergeCell ref="AN50:AO50"/>
    <mergeCell ref="AN40:AO40"/>
    <mergeCell ref="L41:M41"/>
    <mergeCell ref="X42:Y42"/>
    <mergeCell ref="AN42:AO42"/>
    <mergeCell ref="D39:N40"/>
    <mergeCell ref="AN52:AO52"/>
    <mergeCell ref="X49:Y49"/>
    <mergeCell ref="X58:Y58"/>
    <mergeCell ref="AN58:AO58"/>
    <mergeCell ref="D55:N56"/>
    <mergeCell ref="X53:Y53"/>
    <mergeCell ref="X57:Y57"/>
    <mergeCell ref="L53:M53"/>
    <mergeCell ref="X54:Y54"/>
    <mergeCell ref="AN54:AO54"/>
    <mergeCell ref="AN56:AO56"/>
    <mergeCell ref="D51:N52"/>
    <mergeCell ref="L57:M57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  <rowBreaks count="1" manualBreakCount="1">
    <brk id="60" max="4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AU139"/>
  <sheetViews>
    <sheetView view="pageBreakPreview" topLeftCell="A116" zoomScaleNormal="75" zoomScaleSheetLayoutView="100" workbookViewId="0">
      <selection activeCell="L129" activeCellId="14" sqref="L87:M87 L90:M90 L93:M93 L96:M96 L99:M99 L102:M102 L105:M105 L108:M108 L111:M111 L114:M114 L117:M117 L120:M120 L123:M123 L126:M126 L129:M129"/>
    </sheetView>
  </sheetViews>
  <sheetFormatPr defaultRowHeight="17.100000000000001" customHeight="1"/>
  <cols>
    <col min="1" max="1" width="4.625" style="149" customWidth="1"/>
    <col min="2" max="2" width="7.625" style="149" customWidth="1"/>
    <col min="3" max="3" width="33.625" style="10" customWidth="1"/>
    <col min="4" max="10" width="2.375" style="149" customWidth="1"/>
    <col min="11" max="16" width="2.375" style="10" customWidth="1"/>
    <col min="17" max="20" width="2.375" style="149" customWidth="1"/>
    <col min="21" max="22" width="2.375" style="150" customWidth="1"/>
    <col min="23" max="23" width="2.375" style="149" customWidth="1"/>
    <col min="24" max="25" width="2.375" style="150" customWidth="1"/>
    <col min="26" max="44" width="2.375" style="149" customWidth="1"/>
    <col min="45" max="46" width="8.625" style="149" customWidth="1"/>
    <col min="47" max="47" width="2.75" style="149" customWidth="1"/>
    <col min="48" max="16384" width="9" style="149"/>
  </cols>
  <sheetData>
    <row r="1" spans="1:47" ht="17.100000000000001" customHeight="1">
      <c r="A1" s="1"/>
    </row>
    <row r="2" spans="1:47" ht="17.100000000000001" customHeight="1">
      <c r="A2" s="1"/>
    </row>
    <row r="3" spans="1:47" ht="17.100000000000001" customHeight="1">
      <c r="A3" s="1"/>
    </row>
    <row r="4" spans="1:47" ht="16.5" customHeight="1">
      <c r="A4" s="1"/>
      <c r="B4" s="1" t="s">
        <v>1229</v>
      </c>
    </row>
    <row r="5" spans="1:47" s="155" customFormat="1" ht="17.100000000000001" customHeight="1">
      <c r="A5" s="2" t="s">
        <v>122</v>
      </c>
      <c r="B5" s="151"/>
      <c r="C5" s="11" t="s">
        <v>114</v>
      </c>
      <c r="D5" s="152"/>
      <c r="E5" s="148"/>
      <c r="F5" s="148"/>
      <c r="G5" s="148"/>
      <c r="H5" s="148"/>
      <c r="I5" s="148"/>
      <c r="J5" s="148"/>
      <c r="K5" s="16"/>
      <c r="L5" s="16"/>
      <c r="M5" s="16"/>
      <c r="N5" s="16"/>
      <c r="O5" s="16"/>
      <c r="P5" s="16"/>
      <c r="Q5" s="148"/>
      <c r="R5" s="148"/>
      <c r="S5" s="148"/>
      <c r="T5" s="12"/>
      <c r="U5" s="153"/>
      <c r="V5" s="153"/>
      <c r="W5" s="148"/>
      <c r="X5" s="154" t="s">
        <v>123</v>
      </c>
      <c r="Y5" s="153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3" t="s">
        <v>115</v>
      </c>
      <c r="AT5" s="3" t="s">
        <v>116</v>
      </c>
      <c r="AU5" s="121"/>
    </row>
    <row r="6" spans="1:47" s="155" customFormat="1" ht="17.100000000000001" customHeight="1">
      <c r="A6" s="4" t="s">
        <v>117</v>
      </c>
      <c r="B6" s="5" t="s">
        <v>118</v>
      </c>
      <c r="C6" s="21"/>
      <c r="D6" s="124"/>
      <c r="E6" s="122"/>
      <c r="F6" s="122"/>
      <c r="G6" s="122"/>
      <c r="H6" s="122"/>
      <c r="I6" s="122"/>
      <c r="J6" s="122"/>
      <c r="K6" s="20"/>
      <c r="L6" s="20"/>
      <c r="M6" s="20"/>
      <c r="N6" s="20"/>
      <c r="O6" s="20"/>
      <c r="P6" s="20"/>
      <c r="Q6" s="122"/>
      <c r="R6" s="122"/>
      <c r="S6" s="122"/>
      <c r="T6" s="122"/>
      <c r="U6" s="156"/>
      <c r="V6" s="156"/>
      <c r="W6" s="122"/>
      <c r="X6" s="156"/>
      <c r="Y6" s="156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6" t="s">
        <v>119</v>
      </c>
      <c r="AT6" s="6" t="s">
        <v>120</v>
      </c>
      <c r="AU6" s="121"/>
    </row>
    <row r="7" spans="1:47" s="155" customFormat="1" ht="17.100000000000001" customHeight="1">
      <c r="A7" s="7">
        <v>16</v>
      </c>
      <c r="B7" s="8">
        <v>8111</v>
      </c>
      <c r="C7" s="9" t="s">
        <v>905</v>
      </c>
      <c r="D7" s="242" t="s">
        <v>846</v>
      </c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15"/>
      <c r="P7" s="16"/>
      <c r="Q7" s="16"/>
      <c r="R7" s="16"/>
      <c r="S7" s="16"/>
      <c r="T7" s="28"/>
      <c r="U7" s="28"/>
      <c r="V7" s="148"/>
      <c r="W7" s="16"/>
      <c r="X7" s="44"/>
      <c r="Y7" s="4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26"/>
      <c r="AQ7" s="39"/>
      <c r="AR7" s="40"/>
      <c r="AS7" s="195">
        <f>ROUND(L9,0)</f>
        <v>102</v>
      </c>
      <c r="AT7" s="49" t="s">
        <v>1790</v>
      </c>
    </row>
    <row r="8" spans="1:47" s="155" customFormat="1" ht="17.100000000000001" customHeight="1">
      <c r="A8" s="7">
        <v>16</v>
      </c>
      <c r="B8" s="8">
        <v>8112</v>
      </c>
      <c r="C8" s="9" t="s">
        <v>906</v>
      </c>
      <c r="D8" s="250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133"/>
      <c r="P8" s="19"/>
      <c r="Q8" s="20"/>
      <c r="R8" s="20"/>
      <c r="S8" s="20"/>
      <c r="T8" s="31"/>
      <c r="U8" s="31"/>
      <c r="V8" s="122"/>
      <c r="W8" s="122"/>
      <c r="X8" s="122"/>
      <c r="Y8" s="129"/>
      <c r="Z8" s="43" t="s">
        <v>1791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2" t="s">
        <v>1792</v>
      </c>
      <c r="AQ8" s="230">
        <v>1</v>
      </c>
      <c r="AR8" s="231"/>
      <c r="AS8" s="195">
        <f>ROUND(L9*AQ8,0)</f>
        <v>102</v>
      </c>
      <c r="AT8" s="29"/>
    </row>
    <row r="9" spans="1:47" s="155" customFormat="1" ht="17.25" customHeight="1">
      <c r="A9" s="7">
        <v>16</v>
      </c>
      <c r="B9" s="8">
        <v>8113</v>
      </c>
      <c r="C9" s="9" t="s">
        <v>672</v>
      </c>
      <c r="D9" s="55"/>
      <c r="E9" s="56"/>
      <c r="F9" s="56"/>
      <c r="G9" s="134"/>
      <c r="H9" s="135"/>
      <c r="I9" s="135"/>
      <c r="J9" s="135"/>
      <c r="K9" s="135"/>
      <c r="L9" s="304">
        <v>102</v>
      </c>
      <c r="M9" s="304"/>
      <c r="N9" s="14" t="s">
        <v>121</v>
      </c>
      <c r="O9" s="18"/>
      <c r="P9" s="91" t="s">
        <v>265</v>
      </c>
      <c r="Q9" s="92"/>
      <c r="R9" s="92"/>
      <c r="S9" s="92"/>
      <c r="T9" s="92"/>
      <c r="U9" s="92"/>
      <c r="V9" s="33"/>
      <c r="W9" s="24" t="s">
        <v>1792</v>
      </c>
      <c r="X9" s="239">
        <v>0.7</v>
      </c>
      <c r="Y9" s="240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26"/>
      <c r="AQ9" s="39"/>
      <c r="AR9" s="40"/>
      <c r="AS9" s="195">
        <f>ROUND(L9*X9,0)</f>
        <v>71</v>
      </c>
      <c r="AT9" s="29"/>
    </row>
    <row r="10" spans="1:47" s="155" customFormat="1" ht="17.100000000000001" customHeight="1">
      <c r="A10" s="7">
        <v>16</v>
      </c>
      <c r="B10" s="8">
        <v>8114</v>
      </c>
      <c r="C10" s="9" t="s">
        <v>1358</v>
      </c>
      <c r="D10" s="242" t="s">
        <v>1757</v>
      </c>
      <c r="E10" s="256"/>
      <c r="F10" s="256"/>
      <c r="G10" s="256"/>
      <c r="H10" s="256"/>
      <c r="I10" s="256"/>
      <c r="J10" s="256"/>
      <c r="K10" s="256"/>
      <c r="L10" s="306"/>
      <c r="M10" s="306"/>
      <c r="N10" s="256"/>
      <c r="O10" s="15"/>
      <c r="P10" s="16"/>
      <c r="Q10" s="16"/>
      <c r="R10" s="16"/>
      <c r="S10" s="16"/>
      <c r="T10" s="28"/>
      <c r="U10" s="28"/>
      <c r="V10" s="148"/>
      <c r="W10" s="16"/>
      <c r="X10" s="44"/>
      <c r="Y10" s="45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26"/>
      <c r="AQ10" s="39"/>
      <c r="AR10" s="40"/>
      <c r="AS10" s="195">
        <f>ROUND(L12,0)</f>
        <v>148</v>
      </c>
      <c r="AT10" s="29"/>
    </row>
    <row r="11" spans="1:47" s="155" customFormat="1" ht="17.100000000000001" customHeight="1">
      <c r="A11" s="7">
        <v>16</v>
      </c>
      <c r="B11" s="8">
        <v>8115</v>
      </c>
      <c r="C11" s="9" t="s">
        <v>1359</v>
      </c>
      <c r="D11" s="257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133"/>
      <c r="P11" s="19"/>
      <c r="Q11" s="20"/>
      <c r="R11" s="20"/>
      <c r="S11" s="20"/>
      <c r="T11" s="31"/>
      <c r="U11" s="31"/>
      <c r="V11" s="122"/>
      <c r="W11" s="122"/>
      <c r="X11" s="122"/>
      <c r="Y11" s="129"/>
      <c r="Z11" s="43" t="s">
        <v>1791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2" t="s">
        <v>1792</v>
      </c>
      <c r="AQ11" s="230">
        <v>1</v>
      </c>
      <c r="AR11" s="231"/>
      <c r="AS11" s="195">
        <f>ROUND(L12*AQ11,0)</f>
        <v>148</v>
      </c>
      <c r="AT11" s="29"/>
    </row>
    <row r="12" spans="1:47" s="155" customFormat="1" ht="17.100000000000001" customHeight="1">
      <c r="A12" s="7">
        <v>16</v>
      </c>
      <c r="B12" s="8">
        <v>8116</v>
      </c>
      <c r="C12" s="9" t="s">
        <v>1360</v>
      </c>
      <c r="D12" s="55"/>
      <c r="E12" s="56"/>
      <c r="F12" s="56"/>
      <c r="G12" s="134"/>
      <c r="H12" s="135"/>
      <c r="I12" s="135"/>
      <c r="J12" s="135"/>
      <c r="K12" s="135"/>
      <c r="L12" s="304">
        <v>148</v>
      </c>
      <c r="M12" s="304"/>
      <c r="N12" s="14" t="s">
        <v>121</v>
      </c>
      <c r="O12" s="18"/>
      <c r="P12" s="91" t="s">
        <v>265</v>
      </c>
      <c r="Q12" s="92"/>
      <c r="R12" s="92"/>
      <c r="S12" s="92"/>
      <c r="T12" s="92"/>
      <c r="U12" s="92"/>
      <c r="V12" s="33"/>
      <c r="W12" s="24" t="s">
        <v>1792</v>
      </c>
      <c r="X12" s="239">
        <v>0.7</v>
      </c>
      <c r="Y12" s="240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26"/>
      <c r="AQ12" s="39"/>
      <c r="AR12" s="40"/>
      <c r="AS12" s="195">
        <f>ROUND(L12*X12,0)</f>
        <v>104</v>
      </c>
      <c r="AT12" s="29"/>
    </row>
    <row r="13" spans="1:47" s="155" customFormat="1" ht="17.100000000000001" customHeight="1">
      <c r="A13" s="7">
        <v>16</v>
      </c>
      <c r="B13" s="8">
        <v>8117</v>
      </c>
      <c r="C13" s="9" t="s">
        <v>907</v>
      </c>
      <c r="D13" s="242" t="s">
        <v>1419</v>
      </c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15"/>
      <c r="P13" s="16"/>
      <c r="Q13" s="16"/>
      <c r="R13" s="16"/>
      <c r="S13" s="16"/>
      <c r="T13" s="28"/>
      <c r="U13" s="28"/>
      <c r="V13" s="148"/>
      <c r="W13" s="16"/>
      <c r="X13" s="44"/>
      <c r="Y13" s="45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26"/>
      <c r="AQ13" s="39"/>
      <c r="AR13" s="40"/>
      <c r="AS13" s="195">
        <f>ROUND(L15,0)</f>
        <v>191</v>
      </c>
      <c r="AT13" s="29"/>
    </row>
    <row r="14" spans="1:47" s="155" customFormat="1" ht="17.100000000000001" customHeight="1">
      <c r="A14" s="7">
        <v>16</v>
      </c>
      <c r="B14" s="8">
        <v>8118</v>
      </c>
      <c r="C14" s="9" t="s">
        <v>908</v>
      </c>
      <c r="D14" s="257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133"/>
      <c r="P14" s="19"/>
      <c r="Q14" s="20"/>
      <c r="R14" s="20"/>
      <c r="S14" s="20"/>
      <c r="T14" s="31"/>
      <c r="U14" s="31"/>
      <c r="V14" s="122"/>
      <c r="W14" s="122"/>
      <c r="X14" s="122"/>
      <c r="Y14" s="129"/>
      <c r="Z14" s="43" t="s">
        <v>1791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2" t="s">
        <v>1792</v>
      </c>
      <c r="AQ14" s="230">
        <v>1</v>
      </c>
      <c r="AR14" s="231"/>
      <c r="AS14" s="195">
        <f>ROUND(L15*AQ14,0)</f>
        <v>191</v>
      </c>
      <c r="AT14" s="29"/>
    </row>
    <row r="15" spans="1:47" s="155" customFormat="1" ht="17.100000000000001" customHeight="1">
      <c r="A15" s="7">
        <v>16</v>
      </c>
      <c r="B15" s="8">
        <v>8119</v>
      </c>
      <c r="C15" s="9" t="s">
        <v>673</v>
      </c>
      <c r="D15" s="55"/>
      <c r="E15" s="56"/>
      <c r="F15" s="56"/>
      <c r="G15" s="134"/>
      <c r="H15" s="135"/>
      <c r="I15" s="135"/>
      <c r="J15" s="135"/>
      <c r="K15" s="135"/>
      <c r="L15" s="304">
        <v>191</v>
      </c>
      <c r="M15" s="304"/>
      <c r="N15" s="14" t="s">
        <v>121</v>
      </c>
      <c r="O15" s="18"/>
      <c r="P15" s="91" t="s">
        <v>265</v>
      </c>
      <c r="Q15" s="92"/>
      <c r="R15" s="92"/>
      <c r="S15" s="92"/>
      <c r="T15" s="92"/>
      <c r="U15" s="92"/>
      <c r="V15" s="33"/>
      <c r="W15" s="24" t="s">
        <v>1792</v>
      </c>
      <c r="X15" s="239">
        <v>0.7</v>
      </c>
      <c r="Y15" s="240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26"/>
      <c r="AQ15" s="39"/>
      <c r="AR15" s="40"/>
      <c r="AS15" s="195">
        <f>ROUND(L15*X15,0)</f>
        <v>134</v>
      </c>
      <c r="AT15" s="29"/>
    </row>
    <row r="16" spans="1:47" s="155" customFormat="1" ht="17.100000000000001" customHeight="1">
      <c r="A16" s="7">
        <v>16</v>
      </c>
      <c r="B16" s="8">
        <v>8120</v>
      </c>
      <c r="C16" s="9" t="s">
        <v>1361</v>
      </c>
      <c r="D16" s="242" t="s">
        <v>1420</v>
      </c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15"/>
      <c r="P16" s="16"/>
      <c r="Q16" s="16"/>
      <c r="R16" s="16"/>
      <c r="S16" s="16"/>
      <c r="T16" s="28"/>
      <c r="U16" s="28"/>
      <c r="V16" s="148"/>
      <c r="W16" s="16"/>
      <c r="X16" s="44"/>
      <c r="Y16" s="45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26"/>
      <c r="AQ16" s="39"/>
      <c r="AR16" s="40"/>
      <c r="AS16" s="195">
        <f>ROUND(L18,0)</f>
        <v>232</v>
      </c>
      <c r="AT16" s="29"/>
    </row>
    <row r="17" spans="1:46" s="155" customFormat="1" ht="17.100000000000001" customHeight="1">
      <c r="A17" s="7">
        <v>16</v>
      </c>
      <c r="B17" s="8">
        <v>8121</v>
      </c>
      <c r="C17" s="9" t="s">
        <v>1362</v>
      </c>
      <c r="D17" s="257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133"/>
      <c r="P17" s="19"/>
      <c r="Q17" s="20"/>
      <c r="R17" s="20"/>
      <c r="S17" s="20"/>
      <c r="T17" s="31"/>
      <c r="U17" s="31"/>
      <c r="V17" s="122"/>
      <c r="W17" s="122"/>
      <c r="X17" s="122"/>
      <c r="Y17" s="129"/>
      <c r="Z17" s="43" t="s">
        <v>1791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2" t="s">
        <v>1792</v>
      </c>
      <c r="AQ17" s="230">
        <v>1</v>
      </c>
      <c r="AR17" s="231"/>
      <c r="AS17" s="195">
        <f>ROUND(L18*AQ17,0)</f>
        <v>232</v>
      </c>
      <c r="AT17" s="29"/>
    </row>
    <row r="18" spans="1:46" s="155" customFormat="1" ht="17.100000000000001" customHeight="1">
      <c r="A18" s="7">
        <v>16</v>
      </c>
      <c r="B18" s="8">
        <v>8122</v>
      </c>
      <c r="C18" s="9" t="s">
        <v>1363</v>
      </c>
      <c r="D18" s="55"/>
      <c r="E18" s="56"/>
      <c r="F18" s="56"/>
      <c r="G18" s="134"/>
      <c r="H18" s="135"/>
      <c r="I18" s="135"/>
      <c r="J18" s="135"/>
      <c r="K18" s="135"/>
      <c r="L18" s="241">
        <v>232</v>
      </c>
      <c r="M18" s="241"/>
      <c r="N18" s="14" t="s">
        <v>121</v>
      </c>
      <c r="O18" s="18"/>
      <c r="P18" s="91" t="s">
        <v>265</v>
      </c>
      <c r="Q18" s="92"/>
      <c r="R18" s="92"/>
      <c r="S18" s="92"/>
      <c r="T18" s="92"/>
      <c r="U18" s="92"/>
      <c r="V18" s="33"/>
      <c r="W18" s="24" t="s">
        <v>1792</v>
      </c>
      <c r="X18" s="239">
        <v>0.7</v>
      </c>
      <c r="Y18" s="240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26"/>
      <c r="AQ18" s="39"/>
      <c r="AR18" s="40"/>
      <c r="AS18" s="195">
        <f>ROUND(L18*X18,0)</f>
        <v>162</v>
      </c>
      <c r="AT18" s="29"/>
    </row>
    <row r="19" spans="1:46" s="155" customFormat="1" ht="17.100000000000001" customHeight="1">
      <c r="A19" s="7">
        <v>16</v>
      </c>
      <c r="B19" s="8">
        <v>8123</v>
      </c>
      <c r="C19" s="9" t="s">
        <v>909</v>
      </c>
      <c r="D19" s="242" t="s">
        <v>1758</v>
      </c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15"/>
      <c r="P19" s="16"/>
      <c r="Q19" s="16"/>
      <c r="R19" s="16"/>
      <c r="S19" s="16"/>
      <c r="T19" s="28"/>
      <c r="U19" s="28"/>
      <c r="V19" s="148"/>
      <c r="W19" s="16"/>
      <c r="X19" s="44"/>
      <c r="Y19" s="45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26"/>
      <c r="AQ19" s="39"/>
      <c r="AR19" s="40"/>
      <c r="AS19" s="195">
        <f>ROUND(L21,0)</f>
        <v>268</v>
      </c>
      <c r="AT19" s="29"/>
    </row>
    <row r="20" spans="1:46" s="155" customFormat="1" ht="17.100000000000001" customHeight="1">
      <c r="A20" s="7">
        <v>16</v>
      </c>
      <c r="B20" s="8">
        <v>8124</v>
      </c>
      <c r="C20" s="9" t="s">
        <v>910</v>
      </c>
      <c r="D20" s="257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133"/>
      <c r="P20" s="19"/>
      <c r="Q20" s="20"/>
      <c r="R20" s="20"/>
      <c r="S20" s="20"/>
      <c r="T20" s="31"/>
      <c r="U20" s="31"/>
      <c r="V20" s="122"/>
      <c r="W20" s="122"/>
      <c r="X20" s="122"/>
      <c r="Y20" s="129"/>
      <c r="Z20" s="43" t="s">
        <v>1791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2" t="s">
        <v>1792</v>
      </c>
      <c r="AQ20" s="230">
        <v>1</v>
      </c>
      <c r="AR20" s="231"/>
      <c r="AS20" s="195">
        <f>ROUND(L21*AQ20,0)</f>
        <v>268</v>
      </c>
      <c r="AT20" s="29"/>
    </row>
    <row r="21" spans="1:46" s="155" customFormat="1" ht="17.100000000000001" customHeight="1">
      <c r="A21" s="7">
        <v>16</v>
      </c>
      <c r="B21" s="8">
        <v>8125</v>
      </c>
      <c r="C21" s="9" t="s">
        <v>674</v>
      </c>
      <c r="D21" s="55"/>
      <c r="E21" s="56"/>
      <c r="F21" s="56"/>
      <c r="G21" s="134"/>
      <c r="H21" s="135"/>
      <c r="I21" s="135"/>
      <c r="J21" s="135"/>
      <c r="K21" s="135"/>
      <c r="L21" s="241">
        <v>268</v>
      </c>
      <c r="M21" s="241"/>
      <c r="N21" s="14" t="s">
        <v>121</v>
      </c>
      <c r="O21" s="18"/>
      <c r="P21" s="91" t="s">
        <v>265</v>
      </c>
      <c r="Q21" s="92"/>
      <c r="R21" s="92"/>
      <c r="S21" s="92"/>
      <c r="T21" s="92"/>
      <c r="U21" s="92"/>
      <c r="V21" s="33"/>
      <c r="W21" s="24" t="s">
        <v>1792</v>
      </c>
      <c r="X21" s="239">
        <v>0.7</v>
      </c>
      <c r="Y21" s="240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26"/>
      <c r="AQ21" s="39"/>
      <c r="AR21" s="40"/>
      <c r="AS21" s="195">
        <f>ROUND(L21*X21,0)</f>
        <v>188</v>
      </c>
      <c r="AT21" s="29"/>
    </row>
    <row r="22" spans="1:46" s="155" customFormat="1" ht="17.100000000000001" customHeight="1">
      <c r="A22" s="7">
        <v>16</v>
      </c>
      <c r="B22" s="8">
        <v>8126</v>
      </c>
      <c r="C22" s="9" t="s">
        <v>1364</v>
      </c>
      <c r="D22" s="242" t="s">
        <v>1759</v>
      </c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15"/>
      <c r="P22" s="16"/>
      <c r="Q22" s="16"/>
      <c r="R22" s="16"/>
      <c r="S22" s="16"/>
      <c r="T22" s="28"/>
      <c r="U22" s="28"/>
      <c r="V22" s="148"/>
      <c r="W22" s="16"/>
      <c r="X22" s="44"/>
      <c r="Y22" s="45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26"/>
      <c r="AQ22" s="39"/>
      <c r="AR22" s="40"/>
      <c r="AS22" s="195">
        <f>ROUND(L24,0)</f>
        <v>302</v>
      </c>
      <c r="AT22" s="29"/>
    </row>
    <row r="23" spans="1:46" s="155" customFormat="1" ht="17.100000000000001" customHeight="1">
      <c r="A23" s="7">
        <v>16</v>
      </c>
      <c r="B23" s="8">
        <v>8127</v>
      </c>
      <c r="C23" s="9" t="s">
        <v>1365</v>
      </c>
      <c r="D23" s="257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133"/>
      <c r="P23" s="19"/>
      <c r="Q23" s="20"/>
      <c r="R23" s="20"/>
      <c r="S23" s="20"/>
      <c r="T23" s="31"/>
      <c r="U23" s="31"/>
      <c r="V23" s="122"/>
      <c r="W23" s="122"/>
      <c r="X23" s="122"/>
      <c r="Y23" s="129"/>
      <c r="Z23" s="43" t="s">
        <v>1791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2" t="s">
        <v>1792</v>
      </c>
      <c r="AQ23" s="230">
        <v>1</v>
      </c>
      <c r="AR23" s="231"/>
      <c r="AS23" s="195">
        <f>ROUND(L24*AQ23,0)</f>
        <v>302</v>
      </c>
      <c r="AT23" s="29"/>
    </row>
    <row r="24" spans="1:46" s="155" customFormat="1" ht="17.100000000000001" customHeight="1">
      <c r="A24" s="7">
        <v>16</v>
      </c>
      <c r="B24" s="8">
        <v>8128</v>
      </c>
      <c r="C24" s="9" t="s">
        <v>1366</v>
      </c>
      <c r="D24" s="55"/>
      <c r="E24" s="56"/>
      <c r="F24" s="56"/>
      <c r="G24" s="134"/>
      <c r="H24" s="135"/>
      <c r="I24" s="135"/>
      <c r="J24" s="135"/>
      <c r="K24" s="135"/>
      <c r="L24" s="241">
        <v>302</v>
      </c>
      <c r="M24" s="241"/>
      <c r="N24" s="14" t="s">
        <v>121</v>
      </c>
      <c r="O24" s="18"/>
      <c r="P24" s="91" t="s">
        <v>265</v>
      </c>
      <c r="Q24" s="92"/>
      <c r="R24" s="92"/>
      <c r="S24" s="92"/>
      <c r="T24" s="92"/>
      <c r="U24" s="92"/>
      <c r="V24" s="33"/>
      <c r="W24" s="24" t="s">
        <v>1792</v>
      </c>
      <c r="X24" s="239">
        <v>0.7</v>
      </c>
      <c r="Y24" s="240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26"/>
      <c r="AQ24" s="39"/>
      <c r="AR24" s="40"/>
      <c r="AS24" s="195">
        <f>ROUND(L24*X24,0)</f>
        <v>211</v>
      </c>
      <c r="AT24" s="29"/>
    </row>
    <row r="25" spans="1:46" s="155" customFormat="1" ht="17.100000000000001" customHeight="1">
      <c r="A25" s="7">
        <v>16</v>
      </c>
      <c r="B25" s="8">
        <v>8129</v>
      </c>
      <c r="C25" s="9" t="s">
        <v>911</v>
      </c>
      <c r="D25" s="242" t="s">
        <v>1760</v>
      </c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15"/>
      <c r="P25" s="16"/>
      <c r="Q25" s="16"/>
      <c r="R25" s="16"/>
      <c r="S25" s="16"/>
      <c r="T25" s="28"/>
      <c r="U25" s="28"/>
      <c r="V25" s="148"/>
      <c r="W25" s="16"/>
      <c r="X25" s="44"/>
      <c r="Y25" s="45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26"/>
      <c r="AQ25" s="39"/>
      <c r="AR25" s="40"/>
      <c r="AS25" s="195">
        <f>ROUND(L27,0)</f>
        <v>336</v>
      </c>
      <c r="AT25" s="29"/>
    </row>
    <row r="26" spans="1:46" s="155" customFormat="1" ht="17.100000000000001" customHeight="1">
      <c r="A26" s="7">
        <v>16</v>
      </c>
      <c r="B26" s="8">
        <v>8130</v>
      </c>
      <c r="C26" s="9" t="s">
        <v>912</v>
      </c>
      <c r="D26" s="257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133"/>
      <c r="P26" s="19"/>
      <c r="Q26" s="20"/>
      <c r="R26" s="20"/>
      <c r="S26" s="20"/>
      <c r="T26" s="31"/>
      <c r="U26" s="31"/>
      <c r="V26" s="122"/>
      <c r="W26" s="122"/>
      <c r="X26" s="122"/>
      <c r="Y26" s="129"/>
      <c r="Z26" s="43" t="s">
        <v>1791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2" t="s">
        <v>1792</v>
      </c>
      <c r="AQ26" s="230">
        <v>1</v>
      </c>
      <c r="AR26" s="231"/>
      <c r="AS26" s="195">
        <f>ROUND(L27*AQ26,0)</f>
        <v>336</v>
      </c>
      <c r="AT26" s="29"/>
    </row>
    <row r="27" spans="1:46" s="155" customFormat="1" ht="17.100000000000001" customHeight="1">
      <c r="A27" s="7">
        <v>16</v>
      </c>
      <c r="B27" s="8">
        <v>8131</v>
      </c>
      <c r="C27" s="9" t="s">
        <v>675</v>
      </c>
      <c r="D27" s="55"/>
      <c r="E27" s="56"/>
      <c r="F27" s="56"/>
      <c r="G27" s="134"/>
      <c r="H27" s="135"/>
      <c r="I27" s="135"/>
      <c r="J27" s="135"/>
      <c r="K27" s="135"/>
      <c r="L27" s="241">
        <f>L24+34</f>
        <v>336</v>
      </c>
      <c r="M27" s="241"/>
      <c r="N27" s="14" t="s">
        <v>121</v>
      </c>
      <c r="O27" s="18"/>
      <c r="P27" s="91" t="s">
        <v>265</v>
      </c>
      <c r="Q27" s="92"/>
      <c r="R27" s="92"/>
      <c r="S27" s="92"/>
      <c r="T27" s="92"/>
      <c r="U27" s="92"/>
      <c r="V27" s="33"/>
      <c r="W27" s="24" t="s">
        <v>1792</v>
      </c>
      <c r="X27" s="239">
        <v>0.7</v>
      </c>
      <c r="Y27" s="240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26"/>
      <c r="AQ27" s="39"/>
      <c r="AR27" s="40"/>
      <c r="AS27" s="195">
        <f>ROUND(L27*X27,0)</f>
        <v>235</v>
      </c>
      <c r="AT27" s="29"/>
    </row>
    <row r="28" spans="1:46" s="155" customFormat="1" ht="17.100000000000001" customHeight="1">
      <c r="A28" s="7">
        <v>16</v>
      </c>
      <c r="B28" s="8">
        <v>8132</v>
      </c>
      <c r="C28" s="9" t="s">
        <v>1367</v>
      </c>
      <c r="D28" s="242" t="s">
        <v>1421</v>
      </c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15"/>
      <c r="P28" s="16"/>
      <c r="Q28" s="16"/>
      <c r="R28" s="16"/>
      <c r="S28" s="16"/>
      <c r="T28" s="28"/>
      <c r="U28" s="28"/>
      <c r="V28" s="148"/>
      <c r="W28" s="16"/>
      <c r="X28" s="44"/>
      <c r="Y28" s="45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26"/>
      <c r="AQ28" s="39"/>
      <c r="AR28" s="40"/>
      <c r="AS28" s="195">
        <f>ROUND(L30,0)</f>
        <v>370</v>
      </c>
      <c r="AT28" s="29"/>
    </row>
    <row r="29" spans="1:46" s="155" customFormat="1" ht="17.100000000000001" customHeight="1">
      <c r="A29" s="7">
        <v>16</v>
      </c>
      <c r="B29" s="8">
        <v>8133</v>
      </c>
      <c r="C29" s="9" t="s">
        <v>1368</v>
      </c>
      <c r="D29" s="257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133"/>
      <c r="P29" s="19"/>
      <c r="Q29" s="20"/>
      <c r="R29" s="20"/>
      <c r="S29" s="20"/>
      <c r="T29" s="31"/>
      <c r="U29" s="31"/>
      <c r="V29" s="122"/>
      <c r="W29" s="122"/>
      <c r="X29" s="122"/>
      <c r="Y29" s="129"/>
      <c r="Z29" s="43" t="s">
        <v>1791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2" t="s">
        <v>1792</v>
      </c>
      <c r="AQ29" s="230">
        <v>1</v>
      </c>
      <c r="AR29" s="231"/>
      <c r="AS29" s="195">
        <f>ROUND(L30*AQ29,0)</f>
        <v>370</v>
      </c>
      <c r="AT29" s="29"/>
    </row>
    <row r="30" spans="1:46" s="155" customFormat="1" ht="17.100000000000001" customHeight="1">
      <c r="A30" s="7">
        <v>16</v>
      </c>
      <c r="B30" s="8">
        <v>8134</v>
      </c>
      <c r="C30" s="9" t="s">
        <v>1369</v>
      </c>
      <c r="D30" s="55"/>
      <c r="E30" s="56"/>
      <c r="F30" s="56"/>
      <c r="G30" s="134"/>
      <c r="H30" s="135"/>
      <c r="I30" s="135"/>
      <c r="J30" s="135"/>
      <c r="K30" s="135"/>
      <c r="L30" s="241">
        <f>L27+34</f>
        <v>370</v>
      </c>
      <c r="M30" s="241"/>
      <c r="N30" s="14" t="s">
        <v>121</v>
      </c>
      <c r="O30" s="18"/>
      <c r="P30" s="91" t="s">
        <v>265</v>
      </c>
      <c r="Q30" s="92"/>
      <c r="R30" s="92"/>
      <c r="S30" s="92"/>
      <c r="T30" s="92"/>
      <c r="U30" s="92"/>
      <c r="V30" s="33"/>
      <c r="W30" s="24" t="s">
        <v>1792</v>
      </c>
      <c r="X30" s="239">
        <v>0.7</v>
      </c>
      <c r="Y30" s="240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26"/>
      <c r="AQ30" s="39"/>
      <c r="AR30" s="40"/>
      <c r="AS30" s="195">
        <f>ROUND(L30*X30,0)</f>
        <v>259</v>
      </c>
      <c r="AT30" s="29"/>
    </row>
    <row r="31" spans="1:46" s="155" customFormat="1" ht="17.100000000000001" customHeight="1">
      <c r="A31" s="7">
        <v>16</v>
      </c>
      <c r="B31" s="8">
        <v>8135</v>
      </c>
      <c r="C31" s="9" t="s">
        <v>913</v>
      </c>
      <c r="D31" s="242" t="s">
        <v>1761</v>
      </c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15"/>
      <c r="P31" s="16"/>
      <c r="Q31" s="16"/>
      <c r="R31" s="16"/>
      <c r="S31" s="16"/>
      <c r="T31" s="28"/>
      <c r="U31" s="28"/>
      <c r="V31" s="148"/>
      <c r="W31" s="16"/>
      <c r="X31" s="44"/>
      <c r="Y31" s="45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26"/>
      <c r="AQ31" s="39"/>
      <c r="AR31" s="40"/>
      <c r="AS31" s="195">
        <f>ROUND(L33,0)</f>
        <v>404</v>
      </c>
      <c r="AT31" s="29"/>
    </row>
    <row r="32" spans="1:46" s="155" customFormat="1" ht="17.100000000000001" customHeight="1">
      <c r="A32" s="7">
        <v>16</v>
      </c>
      <c r="B32" s="8">
        <v>8136</v>
      </c>
      <c r="C32" s="9" t="s">
        <v>914</v>
      </c>
      <c r="D32" s="257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133"/>
      <c r="P32" s="19"/>
      <c r="Q32" s="20"/>
      <c r="R32" s="20"/>
      <c r="S32" s="20"/>
      <c r="T32" s="31"/>
      <c r="U32" s="31"/>
      <c r="V32" s="122"/>
      <c r="W32" s="122"/>
      <c r="X32" s="122"/>
      <c r="Y32" s="129"/>
      <c r="Z32" s="43" t="s">
        <v>1791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2" t="s">
        <v>1792</v>
      </c>
      <c r="AQ32" s="230">
        <v>1</v>
      </c>
      <c r="AR32" s="231"/>
      <c r="AS32" s="195">
        <f>ROUND(L33*AQ32,0)</f>
        <v>404</v>
      </c>
      <c r="AT32" s="29"/>
    </row>
    <row r="33" spans="1:46" s="155" customFormat="1" ht="17.100000000000001" customHeight="1">
      <c r="A33" s="7">
        <v>16</v>
      </c>
      <c r="B33" s="8">
        <v>8137</v>
      </c>
      <c r="C33" s="9" t="s">
        <v>676</v>
      </c>
      <c r="D33" s="55"/>
      <c r="E33" s="56"/>
      <c r="F33" s="56"/>
      <c r="G33" s="134"/>
      <c r="H33" s="135"/>
      <c r="I33" s="135"/>
      <c r="J33" s="135"/>
      <c r="K33" s="135"/>
      <c r="L33" s="241">
        <f>L30+34</f>
        <v>404</v>
      </c>
      <c r="M33" s="241"/>
      <c r="N33" s="14" t="s">
        <v>121</v>
      </c>
      <c r="O33" s="18"/>
      <c r="P33" s="91" t="s">
        <v>265</v>
      </c>
      <c r="Q33" s="92"/>
      <c r="R33" s="92"/>
      <c r="S33" s="92"/>
      <c r="T33" s="92"/>
      <c r="U33" s="92"/>
      <c r="V33" s="33"/>
      <c r="W33" s="24" t="s">
        <v>1792</v>
      </c>
      <c r="X33" s="239">
        <v>0.7</v>
      </c>
      <c r="Y33" s="240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26"/>
      <c r="AQ33" s="39"/>
      <c r="AR33" s="40"/>
      <c r="AS33" s="195">
        <f>ROUND(L33*X33,0)</f>
        <v>283</v>
      </c>
      <c r="AT33" s="29"/>
    </row>
    <row r="34" spans="1:46" s="155" customFormat="1" ht="17.100000000000001" customHeight="1">
      <c r="A34" s="7">
        <v>16</v>
      </c>
      <c r="B34" s="8">
        <v>8138</v>
      </c>
      <c r="C34" s="9" t="s">
        <v>1370</v>
      </c>
      <c r="D34" s="242" t="s">
        <v>1762</v>
      </c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15"/>
      <c r="P34" s="16"/>
      <c r="Q34" s="16"/>
      <c r="R34" s="16"/>
      <c r="S34" s="16"/>
      <c r="T34" s="28"/>
      <c r="U34" s="28"/>
      <c r="V34" s="148"/>
      <c r="W34" s="16"/>
      <c r="X34" s="44"/>
      <c r="Y34" s="45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26"/>
      <c r="AQ34" s="39"/>
      <c r="AR34" s="40"/>
      <c r="AS34" s="195">
        <f>ROUND(L36,0)</f>
        <v>438</v>
      </c>
      <c r="AT34" s="29"/>
    </row>
    <row r="35" spans="1:46" s="155" customFormat="1" ht="17.100000000000001" customHeight="1">
      <c r="A35" s="7">
        <v>16</v>
      </c>
      <c r="B35" s="8">
        <v>8139</v>
      </c>
      <c r="C35" s="9" t="s">
        <v>1371</v>
      </c>
      <c r="D35" s="257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133"/>
      <c r="P35" s="19"/>
      <c r="Q35" s="20"/>
      <c r="R35" s="20"/>
      <c r="S35" s="20"/>
      <c r="T35" s="31"/>
      <c r="U35" s="31"/>
      <c r="V35" s="122"/>
      <c r="W35" s="122"/>
      <c r="X35" s="122"/>
      <c r="Y35" s="129"/>
      <c r="Z35" s="43" t="s">
        <v>1791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2" t="s">
        <v>1792</v>
      </c>
      <c r="AQ35" s="230">
        <v>1</v>
      </c>
      <c r="AR35" s="231"/>
      <c r="AS35" s="195">
        <f>ROUND(L36*AQ35,0)</f>
        <v>438</v>
      </c>
      <c r="AT35" s="29"/>
    </row>
    <row r="36" spans="1:46" s="155" customFormat="1" ht="17.100000000000001" customHeight="1">
      <c r="A36" s="7">
        <v>16</v>
      </c>
      <c r="B36" s="8">
        <v>8140</v>
      </c>
      <c r="C36" s="9" t="s">
        <v>1372</v>
      </c>
      <c r="D36" s="55"/>
      <c r="E36" s="56"/>
      <c r="F36" s="56"/>
      <c r="G36" s="134"/>
      <c r="H36" s="135"/>
      <c r="I36" s="135"/>
      <c r="J36" s="135"/>
      <c r="K36" s="135"/>
      <c r="L36" s="241">
        <f>L33+34</f>
        <v>438</v>
      </c>
      <c r="M36" s="241"/>
      <c r="N36" s="14" t="s">
        <v>121</v>
      </c>
      <c r="O36" s="18"/>
      <c r="P36" s="91" t="s">
        <v>265</v>
      </c>
      <c r="Q36" s="92"/>
      <c r="R36" s="92"/>
      <c r="S36" s="92"/>
      <c r="T36" s="92"/>
      <c r="U36" s="92"/>
      <c r="V36" s="33"/>
      <c r="W36" s="24" t="s">
        <v>1792</v>
      </c>
      <c r="X36" s="239">
        <v>0.7</v>
      </c>
      <c r="Y36" s="240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26"/>
      <c r="AQ36" s="39"/>
      <c r="AR36" s="40"/>
      <c r="AS36" s="195">
        <f>ROUND(L36*X36,0)</f>
        <v>307</v>
      </c>
      <c r="AT36" s="29"/>
    </row>
    <row r="37" spans="1:46" s="155" customFormat="1" ht="17.100000000000001" customHeight="1">
      <c r="A37" s="7">
        <v>16</v>
      </c>
      <c r="B37" s="8">
        <v>8141</v>
      </c>
      <c r="C37" s="9" t="s">
        <v>915</v>
      </c>
      <c r="D37" s="242" t="s">
        <v>1422</v>
      </c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15"/>
      <c r="P37" s="16"/>
      <c r="Q37" s="16"/>
      <c r="R37" s="16"/>
      <c r="S37" s="16"/>
      <c r="T37" s="28"/>
      <c r="U37" s="28"/>
      <c r="V37" s="148"/>
      <c r="W37" s="16"/>
      <c r="X37" s="44"/>
      <c r="Y37" s="45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26"/>
      <c r="AQ37" s="39"/>
      <c r="AR37" s="40"/>
      <c r="AS37" s="195">
        <f>ROUND(L39,0)</f>
        <v>472</v>
      </c>
      <c r="AT37" s="29"/>
    </row>
    <row r="38" spans="1:46" s="155" customFormat="1" ht="17.100000000000001" customHeight="1">
      <c r="A38" s="7">
        <v>16</v>
      </c>
      <c r="B38" s="8">
        <v>8142</v>
      </c>
      <c r="C38" s="9" t="s">
        <v>916</v>
      </c>
      <c r="D38" s="257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133"/>
      <c r="P38" s="19"/>
      <c r="Q38" s="20"/>
      <c r="R38" s="20"/>
      <c r="S38" s="20"/>
      <c r="T38" s="31"/>
      <c r="U38" s="31"/>
      <c r="V38" s="122"/>
      <c r="W38" s="122"/>
      <c r="X38" s="122"/>
      <c r="Y38" s="129"/>
      <c r="Z38" s="43" t="s">
        <v>1791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2" t="s">
        <v>1792</v>
      </c>
      <c r="AQ38" s="230">
        <v>1</v>
      </c>
      <c r="AR38" s="231"/>
      <c r="AS38" s="195">
        <f>ROUND(L39*AQ38,0)</f>
        <v>472</v>
      </c>
      <c r="AT38" s="29"/>
    </row>
    <row r="39" spans="1:46" s="155" customFormat="1" ht="17.100000000000001" customHeight="1">
      <c r="A39" s="7">
        <v>16</v>
      </c>
      <c r="B39" s="8">
        <v>8143</v>
      </c>
      <c r="C39" s="9" t="s">
        <v>677</v>
      </c>
      <c r="D39" s="55"/>
      <c r="E39" s="56"/>
      <c r="F39" s="56"/>
      <c r="G39" s="134"/>
      <c r="H39" s="135"/>
      <c r="I39" s="135"/>
      <c r="J39" s="135"/>
      <c r="K39" s="135"/>
      <c r="L39" s="241">
        <f>L36+34</f>
        <v>472</v>
      </c>
      <c r="M39" s="241"/>
      <c r="N39" s="14" t="s">
        <v>121</v>
      </c>
      <c r="O39" s="18"/>
      <c r="P39" s="91" t="s">
        <v>265</v>
      </c>
      <c r="Q39" s="92"/>
      <c r="R39" s="92"/>
      <c r="S39" s="92"/>
      <c r="T39" s="92"/>
      <c r="U39" s="92"/>
      <c r="V39" s="33"/>
      <c r="W39" s="24" t="s">
        <v>1792</v>
      </c>
      <c r="X39" s="239">
        <v>0.7</v>
      </c>
      <c r="Y39" s="240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26"/>
      <c r="AQ39" s="39"/>
      <c r="AR39" s="40"/>
      <c r="AS39" s="195">
        <f>ROUND(L39*X39,0)</f>
        <v>330</v>
      </c>
      <c r="AT39" s="29"/>
    </row>
    <row r="40" spans="1:46" s="155" customFormat="1" ht="17.100000000000001" customHeight="1">
      <c r="A40" s="7">
        <v>16</v>
      </c>
      <c r="B40" s="8">
        <v>8144</v>
      </c>
      <c r="C40" s="9" t="s">
        <v>1373</v>
      </c>
      <c r="D40" s="232" t="s">
        <v>1423</v>
      </c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15"/>
      <c r="P40" s="16"/>
      <c r="Q40" s="16"/>
      <c r="R40" s="16"/>
      <c r="S40" s="16"/>
      <c r="T40" s="28"/>
      <c r="U40" s="28"/>
      <c r="V40" s="148"/>
      <c r="W40" s="16"/>
      <c r="X40" s="44"/>
      <c r="Y40" s="45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26"/>
      <c r="AQ40" s="39"/>
      <c r="AR40" s="40"/>
      <c r="AS40" s="195">
        <f>ROUND(L42,0)</f>
        <v>506</v>
      </c>
      <c r="AT40" s="29"/>
    </row>
    <row r="41" spans="1:46" s="155" customFormat="1" ht="17.100000000000001" customHeight="1">
      <c r="A41" s="7">
        <v>16</v>
      </c>
      <c r="B41" s="8">
        <v>8145</v>
      </c>
      <c r="C41" s="9" t="s">
        <v>1374</v>
      </c>
      <c r="D41" s="234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133"/>
      <c r="P41" s="19"/>
      <c r="Q41" s="20"/>
      <c r="R41" s="20"/>
      <c r="S41" s="20"/>
      <c r="T41" s="31"/>
      <c r="U41" s="31"/>
      <c r="V41" s="122"/>
      <c r="W41" s="122"/>
      <c r="X41" s="122"/>
      <c r="Y41" s="129"/>
      <c r="Z41" s="43" t="s">
        <v>1791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2" t="s">
        <v>1792</v>
      </c>
      <c r="AQ41" s="230">
        <v>1</v>
      </c>
      <c r="AR41" s="231"/>
      <c r="AS41" s="195">
        <f>ROUND(L42*AQ41,0)</f>
        <v>506</v>
      </c>
      <c r="AT41" s="29"/>
    </row>
    <row r="42" spans="1:46" s="155" customFormat="1" ht="17.100000000000001" customHeight="1">
      <c r="A42" s="7">
        <v>16</v>
      </c>
      <c r="B42" s="8">
        <v>8146</v>
      </c>
      <c r="C42" s="9" t="s">
        <v>1375</v>
      </c>
      <c r="D42" s="55"/>
      <c r="E42" s="56"/>
      <c r="F42" s="56"/>
      <c r="G42" s="134"/>
      <c r="H42" s="135"/>
      <c r="I42" s="135"/>
      <c r="J42" s="135"/>
      <c r="K42" s="135"/>
      <c r="L42" s="241">
        <f>L39+34</f>
        <v>506</v>
      </c>
      <c r="M42" s="241"/>
      <c r="N42" s="14" t="s">
        <v>121</v>
      </c>
      <c r="O42" s="18"/>
      <c r="P42" s="91" t="s">
        <v>265</v>
      </c>
      <c r="Q42" s="92"/>
      <c r="R42" s="92"/>
      <c r="S42" s="92"/>
      <c r="T42" s="92"/>
      <c r="U42" s="92"/>
      <c r="V42" s="33"/>
      <c r="W42" s="24" t="s">
        <v>1792</v>
      </c>
      <c r="X42" s="239">
        <v>0.7</v>
      </c>
      <c r="Y42" s="240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26"/>
      <c r="AQ42" s="39"/>
      <c r="AR42" s="40"/>
      <c r="AS42" s="195">
        <f>ROUND(L42*X42,0)</f>
        <v>354</v>
      </c>
      <c r="AT42" s="29"/>
    </row>
    <row r="43" spans="1:46" s="155" customFormat="1" ht="17.100000000000001" customHeight="1">
      <c r="A43" s="7">
        <v>16</v>
      </c>
      <c r="B43" s="8">
        <v>8147</v>
      </c>
      <c r="C43" s="9" t="s">
        <v>917</v>
      </c>
      <c r="D43" s="232" t="s">
        <v>1763</v>
      </c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15"/>
      <c r="P43" s="16"/>
      <c r="Q43" s="16"/>
      <c r="R43" s="16"/>
      <c r="S43" s="16"/>
      <c r="T43" s="28"/>
      <c r="U43" s="28"/>
      <c r="V43" s="148"/>
      <c r="W43" s="16"/>
      <c r="X43" s="44"/>
      <c r="Y43" s="45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26"/>
      <c r="AQ43" s="39"/>
      <c r="AR43" s="40"/>
      <c r="AS43" s="195">
        <f>ROUND(L45,0)</f>
        <v>540</v>
      </c>
      <c r="AT43" s="29"/>
    </row>
    <row r="44" spans="1:46" s="155" customFormat="1" ht="17.100000000000001" customHeight="1">
      <c r="A44" s="7">
        <v>16</v>
      </c>
      <c r="B44" s="8">
        <v>8148</v>
      </c>
      <c r="C44" s="9" t="s">
        <v>918</v>
      </c>
      <c r="D44" s="234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133"/>
      <c r="P44" s="19"/>
      <c r="Q44" s="20"/>
      <c r="R44" s="20"/>
      <c r="S44" s="20"/>
      <c r="T44" s="31"/>
      <c r="U44" s="31"/>
      <c r="V44" s="122"/>
      <c r="W44" s="122"/>
      <c r="X44" s="122"/>
      <c r="Y44" s="129"/>
      <c r="Z44" s="43" t="s">
        <v>1791</v>
      </c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2" t="s">
        <v>1792</v>
      </c>
      <c r="AQ44" s="230">
        <v>1</v>
      </c>
      <c r="AR44" s="231"/>
      <c r="AS44" s="195">
        <f>ROUND(L45*AQ44,0)</f>
        <v>540</v>
      </c>
      <c r="AT44" s="29"/>
    </row>
    <row r="45" spans="1:46" s="155" customFormat="1" ht="17.100000000000001" customHeight="1">
      <c r="A45" s="7">
        <v>16</v>
      </c>
      <c r="B45" s="8">
        <v>8149</v>
      </c>
      <c r="C45" s="9" t="s">
        <v>678</v>
      </c>
      <c r="D45" s="55"/>
      <c r="E45" s="56"/>
      <c r="F45" s="56"/>
      <c r="G45" s="134"/>
      <c r="H45" s="135"/>
      <c r="I45" s="135"/>
      <c r="J45" s="135"/>
      <c r="K45" s="135"/>
      <c r="L45" s="241">
        <f>L42+34</f>
        <v>540</v>
      </c>
      <c r="M45" s="241"/>
      <c r="N45" s="14" t="s">
        <v>121</v>
      </c>
      <c r="O45" s="18"/>
      <c r="P45" s="91" t="s">
        <v>265</v>
      </c>
      <c r="Q45" s="92"/>
      <c r="R45" s="92"/>
      <c r="S45" s="92"/>
      <c r="T45" s="92"/>
      <c r="U45" s="92"/>
      <c r="V45" s="33"/>
      <c r="W45" s="24" t="s">
        <v>1792</v>
      </c>
      <c r="X45" s="239">
        <v>0.7</v>
      </c>
      <c r="Y45" s="240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26"/>
      <c r="AQ45" s="39"/>
      <c r="AR45" s="40"/>
      <c r="AS45" s="195">
        <f>ROUND(L45*X45,0)</f>
        <v>378</v>
      </c>
      <c r="AT45" s="29"/>
    </row>
    <row r="46" spans="1:46" s="155" customFormat="1" ht="17.100000000000001" customHeight="1">
      <c r="A46" s="7">
        <v>16</v>
      </c>
      <c r="B46" s="8">
        <v>8150</v>
      </c>
      <c r="C46" s="9" t="s">
        <v>1376</v>
      </c>
      <c r="D46" s="232" t="s">
        <v>1764</v>
      </c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15"/>
      <c r="P46" s="16"/>
      <c r="Q46" s="16"/>
      <c r="R46" s="16"/>
      <c r="S46" s="16"/>
      <c r="T46" s="28"/>
      <c r="U46" s="28"/>
      <c r="V46" s="148"/>
      <c r="W46" s="16"/>
      <c r="X46" s="44"/>
      <c r="Y46" s="45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26"/>
      <c r="AQ46" s="39"/>
      <c r="AR46" s="40"/>
      <c r="AS46" s="195">
        <f>ROUND(L48,0)</f>
        <v>574</v>
      </c>
      <c r="AT46" s="29"/>
    </row>
    <row r="47" spans="1:46" s="155" customFormat="1" ht="17.100000000000001" customHeight="1">
      <c r="A47" s="7">
        <v>16</v>
      </c>
      <c r="B47" s="8">
        <v>8151</v>
      </c>
      <c r="C47" s="9" t="s">
        <v>1377</v>
      </c>
      <c r="D47" s="308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133"/>
      <c r="P47" s="19"/>
      <c r="Q47" s="20"/>
      <c r="R47" s="20"/>
      <c r="S47" s="20"/>
      <c r="T47" s="31"/>
      <c r="U47" s="31"/>
      <c r="V47" s="122"/>
      <c r="W47" s="122"/>
      <c r="X47" s="122"/>
      <c r="Y47" s="129"/>
      <c r="Z47" s="43" t="s">
        <v>1791</v>
      </c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2" t="s">
        <v>1792</v>
      </c>
      <c r="AQ47" s="230">
        <v>1</v>
      </c>
      <c r="AR47" s="231"/>
      <c r="AS47" s="195">
        <f>ROUND(L48*AQ47,0)</f>
        <v>574</v>
      </c>
      <c r="AT47" s="29"/>
    </row>
    <row r="48" spans="1:46" s="155" customFormat="1" ht="17.100000000000001" customHeight="1">
      <c r="A48" s="7">
        <v>16</v>
      </c>
      <c r="B48" s="8">
        <v>8152</v>
      </c>
      <c r="C48" s="9" t="s">
        <v>1378</v>
      </c>
      <c r="D48" s="55"/>
      <c r="E48" s="56"/>
      <c r="F48" s="56"/>
      <c r="G48" s="134"/>
      <c r="H48" s="135"/>
      <c r="I48" s="135"/>
      <c r="J48" s="135"/>
      <c r="K48" s="135"/>
      <c r="L48" s="241">
        <f>L45+34</f>
        <v>574</v>
      </c>
      <c r="M48" s="241"/>
      <c r="N48" s="14" t="s">
        <v>121</v>
      </c>
      <c r="O48" s="18"/>
      <c r="P48" s="91" t="s">
        <v>265</v>
      </c>
      <c r="Q48" s="92"/>
      <c r="R48" s="92"/>
      <c r="S48" s="92"/>
      <c r="T48" s="92"/>
      <c r="U48" s="92"/>
      <c r="V48" s="33"/>
      <c r="W48" s="24" t="s">
        <v>1792</v>
      </c>
      <c r="X48" s="239">
        <v>0.7</v>
      </c>
      <c r="Y48" s="240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26"/>
      <c r="AQ48" s="39"/>
      <c r="AR48" s="40"/>
      <c r="AS48" s="195">
        <f>ROUND(L48*X48,0)</f>
        <v>402</v>
      </c>
      <c r="AT48" s="29"/>
    </row>
    <row r="49" spans="1:46" s="155" customFormat="1" ht="17.100000000000001" customHeight="1">
      <c r="A49" s="7">
        <v>16</v>
      </c>
      <c r="B49" s="8">
        <v>8153</v>
      </c>
      <c r="C49" s="9" t="s">
        <v>919</v>
      </c>
      <c r="D49" s="232" t="s">
        <v>1424</v>
      </c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15"/>
      <c r="P49" s="16"/>
      <c r="Q49" s="16"/>
      <c r="R49" s="16"/>
      <c r="S49" s="16"/>
      <c r="T49" s="28"/>
      <c r="U49" s="28"/>
      <c r="V49" s="148"/>
      <c r="W49" s="16"/>
      <c r="X49" s="44"/>
      <c r="Y49" s="45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26"/>
      <c r="AQ49" s="39"/>
      <c r="AR49" s="40"/>
      <c r="AS49" s="195">
        <f>ROUND(L51,0)</f>
        <v>608</v>
      </c>
      <c r="AT49" s="29"/>
    </row>
    <row r="50" spans="1:46" s="155" customFormat="1" ht="17.100000000000001" customHeight="1">
      <c r="A50" s="7">
        <v>16</v>
      </c>
      <c r="B50" s="8">
        <v>8154</v>
      </c>
      <c r="C50" s="9" t="s">
        <v>920</v>
      </c>
      <c r="D50" s="308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133"/>
      <c r="P50" s="19"/>
      <c r="Q50" s="20"/>
      <c r="R50" s="20"/>
      <c r="S50" s="20"/>
      <c r="T50" s="31"/>
      <c r="U50" s="31"/>
      <c r="V50" s="122"/>
      <c r="W50" s="122"/>
      <c r="X50" s="122"/>
      <c r="Y50" s="129"/>
      <c r="Z50" s="43" t="s">
        <v>1791</v>
      </c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2" t="s">
        <v>1792</v>
      </c>
      <c r="AQ50" s="230">
        <v>1</v>
      </c>
      <c r="AR50" s="231"/>
      <c r="AS50" s="195">
        <f>ROUND(L51*AQ50,0)</f>
        <v>608</v>
      </c>
      <c r="AT50" s="29"/>
    </row>
    <row r="51" spans="1:46" s="155" customFormat="1" ht="17.100000000000001" customHeight="1">
      <c r="A51" s="7">
        <v>16</v>
      </c>
      <c r="B51" s="8">
        <v>8155</v>
      </c>
      <c r="C51" s="9" t="s">
        <v>679</v>
      </c>
      <c r="D51" s="55"/>
      <c r="E51" s="56"/>
      <c r="F51" s="56"/>
      <c r="G51" s="134"/>
      <c r="H51" s="135"/>
      <c r="I51" s="135"/>
      <c r="J51" s="135"/>
      <c r="K51" s="135"/>
      <c r="L51" s="241">
        <f>L48+34</f>
        <v>608</v>
      </c>
      <c r="M51" s="241"/>
      <c r="N51" s="14" t="s">
        <v>121</v>
      </c>
      <c r="O51" s="18"/>
      <c r="P51" s="91" t="s">
        <v>265</v>
      </c>
      <c r="Q51" s="92"/>
      <c r="R51" s="92"/>
      <c r="S51" s="92"/>
      <c r="T51" s="92"/>
      <c r="U51" s="92"/>
      <c r="V51" s="33"/>
      <c r="W51" s="24" t="s">
        <v>1792</v>
      </c>
      <c r="X51" s="239">
        <v>0.7</v>
      </c>
      <c r="Y51" s="240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26"/>
      <c r="AQ51" s="39"/>
      <c r="AR51" s="40"/>
      <c r="AS51" s="195">
        <f>ROUND(L51*X51,0)</f>
        <v>426</v>
      </c>
      <c r="AT51" s="29"/>
    </row>
    <row r="52" spans="1:46" s="155" customFormat="1" ht="17.100000000000001" customHeight="1">
      <c r="A52" s="7">
        <v>16</v>
      </c>
      <c r="B52" s="8">
        <v>8156</v>
      </c>
      <c r="C52" s="9" t="s">
        <v>1379</v>
      </c>
      <c r="D52" s="232" t="s">
        <v>1765</v>
      </c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15"/>
      <c r="P52" s="16"/>
      <c r="Q52" s="16"/>
      <c r="R52" s="16"/>
      <c r="S52" s="16"/>
      <c r="T52" s="28"/>
      <c r="U52" s="28"/>
      <c r="V52" s="148"/>
      <c r="W52" s="16"/>
      <c r="X52" s="44"/>
      <c r="Y52" s="45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26"/>
      <c r="AQ52" s="39"/>
      <c r="AR52" s="40"/>
      <c r="AS52" s="195">
        <f>ROUND(L54,0)</f>
        <v>642</v>
      </c>
      <c r="AT52" s="29"/>
    </row>
    <row r="53" spans="1:46" s="155" customFormat="1" ht="17.100000000000001" customHeight="1">
      <c r="A53" s="7">
        <v>16</v>
      </c>
      <c r="B53" s="8">
        <v>8157</v>
      </c>
      <c r="C53" s="9" t="s">
        <v>1380</v>
      </c>
      <c r="D53" s="308"/>
      <c r="E53" s="309"/>
      <c r="F53" s="309"/>
      <c r="G53" s="309"/>
      <c r="H53" s="309"/>
      <c r="I53" s="309"/>
      <c r="J53" s="309"/>
      <c r="K53" s="309"/>
      <c r="L53" s="309"/>
      <c r="M53" s="309"/>
      <c r="N53" s="309"/>
      <c r="O53" s="133"/>
      <c r="P53" s="19"/>
      <c r="Q53" s="20"/>
      <c r="R53" s="20"/>
      <c r="S53" s="20"/>
      <c r="T53" s="31"/>
      <c r="U53" s="31"/>
      <c r="V53" s="122"/>
      <c r="W53" s="122"/>
      <c r="X53" s="122"/>
      <c r="Y53" s="129"/>
      <c r="Z53" s="43" t="s">
        <v>1791</v>
      </c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2" t="s">
        <v>1792</v>
      </c>
      <c r="AQ53" s="230">
        <v>1</v>
      </c>
      <c r="AR53" s="231"/>
      <c r="AS53" s="195">
        <f>ROUND(L54*AQ53,0)</f>
        <v>642</v>
      </c>
      <c r="AT53" s="29"/>
    </row>
    <row r="54" spans="1:46" s="155" customFormat="1" ht="17.100000000000001" customHeight="1">
      <c r="A54" s="7">
        <v>16</v>
      </c>
      <c r="B54" s="8">
        <v>8158</v>
      </c>
      <c r="C54" s="9" t="s">
        <v>1381</v>
      </c>
      <c r="D54" s="55"/>
      <c r="E54" s="56"/>
      <c r="F54" s="56"/>
      <c r="G54" s="134"/>
      <c r="H54" s="135"/>
      <c r="I54" s="135"/>
      <c r="J54" s="135"/>
      <c r="K54" s="135"/>
      <c r="L54" s="241">
        <f>L51+34</f>
        <v>642</v>
      </c>
      <c r="M54" s="241"/>
      <c r="N54" s="14" t="s">
        <v>121</v>
      </c>
      <c r="O54" s="18"/>
      <c r="P54" s="91" t="s">
        <v>265</v>
      </c>
      <c r="Q54" s="92"/>
      <c r="R54" s="92"/>
      <c r="S54" s="92"/>
      <c r="T54" s="92"/>
      <c r="U54" s="92"/>
      <c r="V54" s="33"/>
      <c r="W54" s="24" t="s">
        <v>1792</v>
      </c>
      <c r="X54" s="239">
        <v>0.7</v>
      </c>
      <c r="Y54" s="240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26"/>
      <c r="AQ54" s="39"/>
      <c r="AR54" s="40"/>
      <c r="AS54" s="195">
        <f>ROUND(L54*X54,0)</f>
        <v>449</v>
      </c>
      <c r="AT54" s="29"/>
    </row>
    <row r="55" spans="1:46" s="155" customFormat="1" ht="17.100000000000001" customHeight="1">
      <c r="A55" s="7">
        <v>16</v>
      </c>
      <c r="B55" s="8">
        <v>8159</v>
      </c>
      <c r="C55" s="9" t="s">
        <v>921</v>
      </c>
      <c r="D55" s="232" t="s">
        <v>1766</v>
      </c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15"/>
      <c r="P55" s="16"/>
      <c r="Q55" s="16"/>
      <c r="R55" s="16"/>
      <c r="S55" s="16"/>
      <c r="T55" s="28"/>
      <c r="U55" s="28"/>
      <c r="V55" s="148"/>
      <c r="W55" s="16"/>
      <c r="X55" s="44"/>
      <c r="Y55" s="45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26"/>
      <c r="AQ55" s="39"/>
      <c r="AR55" s="40"/>
      <c r="AS55" s="195">
        <f>ROUND(L57,0)</f>
        <v>676</v>
      </c>
      <c r="AT55" s="29"/>
    </row>
    <row r="56" spans="1:46" s="155" customFormat="1" ht="17.100000000000001" customHeight="1">
      <c r="A56" s="7">
        <v>16</v>
      </c>
      <c r="B56" s="8">
        <v>8160</v>
      </c>
      <c r="C56" s="9" t="s">
        <v>922</v>
      </c>
      <c r="D56" s="308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133"/>
      <c r="P56" s="19"/>
      <c r="Q56" s="20"/>
      <c r="R56" s="20"/>
      <c r="S56" s="20"/>
      <c r="T56" s="31"/>
      <c r="U56" s="31"/>
      <c r="V56" s="122"/>
      <c r="W56" s="122"/>
      <c r="X56" s="122"/>
      <c r="Y56" s="129"/>
      <c r="Z56" s="43" t="s">
        <v>1791</v>
      </c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2" t="s">
        <v>1792</v>
      </c>
      <c r="AQ56" s="230">
        <v>1</v>
      </c>
      <c r="AR56" s="231"/>
      <c r="AS56" s="195">
        <f>ROUND(L57*AQ56,0)</f>
        <v>676</v>
      </c>
      <c r="AT56" s="29"/>
    </row>
    <row r="57" spans="1:46" s="155" customFormat="1" ht="17.100000000000001" customHeight="1">
      <c r="A57" s="7">
        <v>16</v>
      </c>
      <c r="B57" s="8">
        <v>8161</v>
      </c>
      <c r="C57" s="9" t="s">
        <v>680</v>
      </c>
      <c r="D57" s="55"/>
      <c r="E57" s="56"/>
      <c r="F57" s="56"/>
      <c r="G57" s="134"/>
      <c r="H57" s="135"/>
      <c r="I57" s="135"/>
      <c r="J57" s="135"/>
      <c r="K57" s="135"/>
      <c r="L57" s="241">
        <f>L54+34</f>
        <v>676</v>
      </c>
      <c r="M57" s="241"/>
      <c r="N57" s="14" t="s">
        <v>121</v>
      </c>
      <c r="O57" s="18"/>
      <c r="P57" s="91" t="s">
        <v>265</v>
      </c>
      <c r="Q57" s="92"/>
      <c r="R57" s="92"/>
      <c r="S57" s="92"/>
      <c r="T57" s="92"/>
      <c r="U57" s="92"/>
      <c r="V57" s="33"/>
      <c r="W57" s="24" t="s">
        <v>1792</v>
      </c>
      <c r="X57" s="239">
        <v>0.7</v>
      </c>
      <c r="Y57" s="240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26"/>
      <c r="AQ57" s="39"/>
      <c r="AR57" s="40"/>
      <c r="AS57" s="195">
        <f>ROUND(L57*X57,0)</f>
        <v>473</v>
      </c>
      <c r="AT57" s="29"/>
    </row>
    <row r="58" spans="1:46" s="155" customFormat="1" ht="17.100000000000001" customHeight="1">
      <c r="A58" s="7">
        <v>16</v>
      </c>
      <c r="B58" s="8">
        <v>8162</v>
      </c>
      <c r="C58" s="9" t="s">
        <v>1382</v>
      </c>
      <c r="D58" s="232" t="s">
        <v>1767</v>
      </c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15"/>
      <c r="P58" s="16"/>
      <c r="Q58" s="16"/>
      <c r="R58" s="16"/>
      <c r="S58" s="16"/>
      <c r="T58" s="28"/>
      <c r="U58" s="28"/>
      <c r="V58" s="148"/>
      <c r="W58" s="16"/>
      <c r="X58" s="44"/>
      <c r="Y58" s="45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26"/>
      <c r="AQ58" s="39"/>
      <c r="AR58" s="40"/>
      <c r="AS58" s="195">
        <f>ROUND(L60,0)</f>
        <v>710</v>
      </c>
      <c r="AT58" s="29"/>
    </row>
    <row r="59" spans="1:46" s="155" customFormat="1" ht="17.100000000000001" customHeight="1">
      <c r="A59" s="7">
        <v>16</v>
      </c>
      <c r="B59" s="8">
        <v>8163</v>
      </c>
      <c r="C59" s="9" t="s">
        <v>1383</v>
      </c>
      <c r="D59" s="308"/>
      <c r="E59" s="309"/>
      <c r="F59" s="309"/>
      <c r="G59" s="309"/>
      <c r="H59" s="309"/>
      <c r="I59" s="309"/>
      <c r="J59" s="309"/>
      <c r="K59" s="309"/>
      <c r="L59" s="309"/>
      <c r="M59" s="309"/>
      <c r="N59" s="309"/>
      <c r="O59" s="133"/>
      <c r="P59" s="19"/>
      <c r="Q59" s="20"/>
      <c r="R59" s="20"/>
      <c r="S59" s="20"/>
      <c r="T59" s="31"/>
      <c r="U59" s="31"/>
      <c r="V59" s="122"/>
      <c r="W59" s="122"/>
      <c r="X59" s="122"/>
      <c r="Y59" s="129"/>
      <c r="Z59" s="43" t="s">
        <v>1791</v>
      </c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2" t="s">
        <v>1792</v>
      </c>
      <c r="AQ59" s="230">
        <v>1</v>
      </c>
      <c r="AR59" s="231"/>
      <c r="AS59" s="195">
        <f>ROUND(L60*AQ59,0)</f>
        <v>710</v>
      </c>
      <c r="AT59" s="29"/>
    </row>
    <row r="60" spans="1:46" s="155" customFormat="1" ht="17.100000000000001" customHeight="1">
      <c r="A60" s="7">
        <v>16</v>
      </c>
      <c r="B60" s="8">
        <v>8164</v>
      </c>
      <c r="C60" s="9" t="s">
        <v>1384</v>
      </c>
      <c r="D60" s="55"/>
      <c r="E60" s="56"/>
      <c r="F60" s="56"/>
      <c r="G60" s="134"/>
      <c r="H60" s="135"/>
      <c r="I60" s="135"/>
      <c r="J60" s="135"/>
      <c r="K60" s="135"/>
      <c r="L60" s="241">
        <f>L57+34</f>
        <v>710</v>
      </c>
      <c r="M60" s="241"/>
      <c r="N60" s="14" t="s">
        <v>121</v>
      </c>
      <c r="O60" s="18"/>
      <c r="P60" s="91" t="s">
        <v>265</v>
      </c>
      <c r="Q60" s="92"/>
      <c r="R60" s="92"/>
      <c r="S60" s="92"/>
      <c r="T60" s="92"/>
      <c r="U60" s="92"/>
      <c r="V60" s="33"/>
      <c r="W60" s="24" t="s">
        <v>1792</v>
      </c>
      <c r="X60" s="239">
        <v>0.7</v>
      </c>
      <c r="Y60" s="240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26"/>
      <c r="AQ60" s="39"/>
      <c r="AR60" s="40"/>
      <c r="AS60" s="195">
        <f>ROUND(L60*X60,0)</f>
        <v>497</v>
      </c>
      <c r="AT60" s="29"/>
    </row>
    <row r="61" spans="1:46" s="155" customFormat="1" ht="17.100000000000001" customHeight="1">
      <c r="A61" s="7">
        <v>16</v>
      </c>
      <c r="B61" s="8">
        <v>8165</v>
      </c>
      <c r="C61" s="9" t="s">
        <v>923</v>
      </c>
      <c r="D61" s="232" t="s">
        <v>1768</v>
      </c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15"/>
      <c r="P61" s="16"/>
      <c r="Q61" s="16"/>
      <c r="R61" s="16"/>
      <c r="S61" s="16"/>
      <c r="T61" s="28"/>
      <c r="U61" s="28"/>
      <c r="V61" s="148"/>
      <c r="W61" s="16"/>
      <c r="X61" s="44"/>
      <c r="Y61" s="45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26"/>
      <c r="AQ61" s="39"/>
      <c r="AR61" s="40"/>
      <c r="AS61" s="195">
        <f>ROUND(L63,0)</f>
        <v>744</v>
      </c>
      <c r="AT61" s="29"/>
    </row>
    <row r="62" spans="1:46" s="155" customFormat="1" ht="17.100000000000001" customHeight="1">
      <c r="A62" s="7">
        <v>16</v>
      </c>
      <c r="B62" s="8">
        <v>8166</v>
      </c>
      <c r="C62" s="9" t="s">
        <v>924</v>
      </c>
      <c r="D62" s="308"/>
      <c r="E62" s="309"/>
      <c r="F62" s="309"/>
      <c r="G62" s="309"/>
      <c r="H62" s="309"/>
      <c r="I62" s="309"/>
      <c r="J62" s="309"/>
      <c r="K62" s="309"/>
      <c r="L62" s="309"/>
      <c r="M62" s="309"/>
      <c r="N62" s="309"/>
      <c r="O62" s="133"/>
      <c r="P62" s="19"/>
      <c r="Q62" s="20"/>
      <c r="R62" s="20"/>
      <c r="S62" s="20"/>
      <c r="T62" s="31"/>
      <c r="U62" s="31"/>
      <c r="V62" s="122"/>
      <c r="W62" s="122"/>
      <c r="X62" s="122"/>
      <c r="Y62" s="129"/>
      <c r="Z62" s="43" t="s">
        <v>1791</v>
      </c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2" t="s">
        <v>1792</v>
      </c>
      <c r="AQ62" s="230">
        <v>1</v>
      </c>
      <c r="AR62" s="231"/>
      <c r="AS62" s="195">
        <f>ROUND(L63*AQ62,0)</f>
        <v>744</v>
      </c>
      <c r="AT62" s="29"/>
    </row>
    <row r="63" spans="1:46" s="155" customFormat="1" ht="17.100000000000001" customHeight="1">
      <c r="A63" s="7">
        <v>16</v>
      </c>
      <c r="B63" s="8">
        <v>8167</v>
      </c>
      <c r="C63" s="9" t="s">
        <v>681</v>
      </c>
      <c r="D63" s="55"/>
      <c r="E63" s="56"/>
      <c r="F63" s="56"/>
      <c r="G63" s="134"/>
      <c r="H63" s="135"/>
      <c r="I63" s="135"/>
      <c r="J63" s="135"/>
      <c r="K63" s="135"/>
      <c r="L63" s="241">
        <f>L60+34</f>
        <v>744</v>
      </c>
      <c r="M63" s="241"/>
      <c r="N63" s="14" t="s">
        <v>121</v>
      </c>
      <c r="O63" s="18"/>
      <c r="P63" s="91" t="s">
        <v>265</v>
      </c>
      <c r="Q63" s="92"/>
      <c r="R63" s="92"/>
      <c r="S63" s="92"/>
      <c r="T63" s="92"/>
      <c r="U63" s="92"/>
      <c r="V63" s="33"/>
      <c r="W63" s="24" t="s">
        <v>1792</v>
      </c>
      <c r="X63" s="239">
        <v>0.7</v>
      </c>
      <c r="Y63" s="240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26"/>
      <c r="AQ63" s="39"/>
      <c r="AR63" s="40"/>
      <c r="AS63" s="195">
        <f>ROUND(L63*X63,0)</f>
        <v>521</v>
      </c>
      <c r="AT63" s="29"/>
    </row>
    <row r="64" spans="1:46" s="155" customFormat="1" ht="17.100000000000001" customHeight="1">
      <c r="A64" s="7">
        <v>16</v>
      </c>
      <c r="B64" s="8">
        <v>8168</v>
      </c>
      <c r="C64" s="9" t="s">
        <v>1385</v>
      </c>
      <c r="D64" s="232" t="s">
        <v>1769</v>
      </c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15"/>
      <c r="P64" s="16"/>
      <c r="Q64" s="16"/>
      <c r="R64" s="16"/>
      <c r="S64" s="16"/>
      <c r="T64" s="28"/>
      <c r="U64" s="28"/>
      <c r="V64" s="148"/>
      <c r="W64" s="16"/>
      <c r="X64" s="44"/>
      <c r="Y64" s="45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26"/>
      <c r="AQ64" s="39"/>
      <c r="AR64" s="40"/>
      <c r="AS64" s="195">
        <f>ROUND(L66,0)</f>
        <v>778</v>
      </c>
      <c r="AT64" s="29"/>
    </row>
    <row r="65" spans="1:46" s="155" customFormat="1" ht="17.100000000000001" customHeight="1">
      <c r="A65" s="7">
        <v>16</v>
      </c>
      <c r="B65" s="8">
        <v>8169</v>
      </c>
      <c r="C65" s="9" t="s">
        <v>1386</v>
      </c>
      <c r="D65" s="308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133"/>
      <c r="P65" s="19"/>
      <c r="Q65" s="20"/>
      <c r="R65" s="20"/>
      <c r="S65" s="20"/>
      <c r="T65" s="31"/>
      <c r="U65" s="31"/>
      <c r="V65" s="122"/>
      <c r="W65" s="122"/>
      <c r="X65" s="122"/>
      <c r="Y65" s="129"/>
      <c r="Z65" s="43" t="s">
        <v>1791</v>
      </c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2" t="s">
        <v>1792</v>
      </c>
      <c r="AQ65" s="230">
        <v>1</v>
      </c>
      <c r="AR65" s="231"/>
      <c r="AS65" s="195">
        <f>ROUND(L66*AQ65,0)</f>
        <v>778</v>
      </c>
      <c r="AT65" s="29"/>
    </row>
    <row r="66" spans="1:46" s="155" customFormat="1" ht="17.100000000000001" customHeight="1">
      <c r="A66" s="7">
        <v>16</v>
      </c>
      <c r="B66" s="8">
        <v>8170</v>
      </c>
      <c r="C66" s="9" t="s">
        <v>1387</v>
      </c>
      <c r="D66" s="55"/>
      <c r="E66" s="56"/>
      <c r="F66" s="56"/>
      <c r="G66" s="134"/>
      <c r="H66" s="135"/>
      <c r="I66" s="135"/>
      <c r="J66" s="135"/>
      <c r="K66" s="135"/>
      <c r="L66" s="241">
        <f>L63+34</f>
        <v>778</v>
      </c>
      <c r="M66" s="241"/>
      <c r="N66" s="14" t="s">
        <v>121</v>
      </c>
      <c r="O66" s="18"/>
      <c r="P66" s="91" t="s">
        <v>265</v>
      </c>
      <c r="Q66" s="92"/>
      <c r="R66" s="92"/>
      <c r="S66" s="92"/>
      <c r="T66" s="92"/>
      <c r="U66" s="92"/>
      <c r="V66" s="33"/>
      <c r="W66" s="24" t="s">
        <v>1792</v>
      </c>
      <c r="X66" s="239">
        <v>0.7</v>
      </c>
      <c r="Y66" s="240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26"/>
      <c r="AQ66" s="39"/>
      <c r="AR66" s="40"/>
      <c r="AS66" s="195">
        <f>ROUND(L66*X66,0)</f>
        <v>545</v>
      </c>
      <c r="AT66" s="29"/>
    </row>
    <row r="67" spans="1:46" s="155" customFormat="1" ht="17.100000000000001" customHeight="1">
      <c r="A67" s="7">
        <v>16</v>
      </c>
      <c r="B67" s="8">
        <v>8171</v>
      </c>
      <c r="C67" s="9" t="s">
        <v>925</v>
      </c>
      <c r="D67" s="232" t="s">
        <v>1770</v>
      </c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15"/>
      <c r="P67" s="16"/>
      <c r="Q67" s="16"/>
      <c r="R67" s="16"/>
      <c r="S67" s="16"/>
      <c r="T67" s="28"/>
      <c r="U67" s="28"/>
      <c r="V67" s="148"/>
      <c r="W67" s="16"/>
      <c r="X67" s="44"/>
      <c r="Y67" s="45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26"/>
      <c r="AQ67" s="39"/>
      <c r="AR67" s="40"/>
      <c r="AS67" s="195">
        <f>ROUND(L69,0)</f>
        <v>812</v>
      </c>
      <c r="AT67" s="29"/>
    </row>
    <row r="68" spans="1:46" s="155" customFormat="1" ht="17.100000000000001" customHeight="1">
      <c r="A68" s="7">
        <v>16</v>
      </c>
      <c r="B68" s="8">
        <v>8172</v>
      </c>
      <c r="C68" s="9" t="s">
        <v>926</v>
      </c>
      <c r="D68" s="308"/>
      <c r="E68" s="309"/>
      <c r="F68" s="309"/>
      <c r="G68" s="309"/>
      <c r="H68" s="309"/>
      <c r="I68" s="309"/>
      <c r="J68" s="309"/>
      <c r="K68" s="309"/>
      <c r="L68" s="309"/>
      <c r="M68" s="309"/>
      <c r="N68" s="309"/>
      <c r="O68" s="133"/>
      <c r="P68" s="19"/>
      <c r="Q68" s="20"/>
      <c r="R68" s="20"/>
      <c r="S68" s="20"/>
      <c r="T68" s="31"/>
      <c r="U68" s="31"/>
      <c r="V68" s="122"/>
      <c r="W68" s="122"/>
      <c r="X68" s="122"/>
      <c r="Y68" s="129"/>
      <c r="Z68" s="43" t="s">
        <v>1791</v>
      </c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2" t="s">
        <v>1792</v>
      </c>
      <c r="AQ68" s="230">
        <v>1</v>
      </c>
      <c r="AR68" s="231"/>
      <c r="AS68" s="195">
        <f>ROUND(L69*AQ68,0)</f>
        <v>812</v>
      </c>
      <c r="AT68" s="29"/>
    </row>
    <row r="69" spans="1:46" s="155" customFormat="1" ht="17.100000000000001" customHeight="1">
      <c r="A69" s="7">
        <v>16</v>
      </c>
      <c r="B69" s="8">
        <v>8173</v>
      </c>
      <c r="C69" s="9" t="s">
        <v>682</v>
      </c>
      <c r="D69" s="55"/>
      <c r="E69" s="56"/>
      <c r="F69" s="56"/>
      <c r="G69" s="134"/>
      <c r="H69" s="135"/>
      <c r="I69" s="135"/>
      <c r="J69" s="135"/>
      <c r="K69" s="135"/>
      <c r="L69" s="241">
        <f>L66+34</f>
        <v>812</v>
      </c>
      <c r="M69" s="241"/>
      <c r="N69" s="14" t="s">
        <v>121</v>
      </c>
      <c r="O69" s="18"/>
      <c r="P69" s="91" t="s">
        <v>265</v>
      </c>
      <c r="Q69" s="92"/>
      <c r="R69" s="92"/>
      <c r="S69" s="92"/>
      <c r="T69" s="92"/>
      <c r="U69" s="92"/>
      <c r="V69" s="33"/>
      <c r="W69" s="24" t="s">
        <v>1792</v>
      </c>
      <c r="X69" s="239">
        <v>0.7</v>
      </c>
      <c r="Y69" s="240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26"/>
      <c r="AQ69" s="39"/>
      <c r="AR69" s="40"/>
      <c r="AS69" s="195">
        <f>ROUND(L69*X69,0)</f>
        <v>568</v>
      </c>
      <c r="AT69" s="29"/>
    </row>
    <row r="70" spans="1:46" s="155" customFormat="1" ht="17.100000000000001" customHeight="1">
      <c r="A70" s="7">
        <v>16</v>
      </c>
      <c r="B70" s="8">
        <v>8174</v>
      </c>
      <c r="C70" s="9" t="s">
        <v>1388</v>
      </c>
      <c r="D70" s="232" t="s">
        <v>1771</v>
      </c>
      <c r="E70" s="307"/>
      <c r="F70" s="307"/>
      <c r="G70" s="307"/>
      <c r="H70" s="307"/>
      <c r="I70" s="307"/>
      <c r="J70" s="307"/>
      <c r="K70" s="307"/>
      <c r="L70" s="307"/>
      <c r="M70" s="307"/>
      <c r="N70" s="307"/>
      <c r="O70" s="15"/>
      <c r="P70" s="16"/>
      <c r="Q70" s="16"/>
      <c r="R70" s="16"/>
      <c r="S70" s="16"/>
      <c r="T70" s="28"/>
      <c r="U70" s="28"/>
      <c r="V70" s="148"/>
      <c r="W70" s="16"/>
      <c r="X70" s="44"/>
      <c r="Y70" s="45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26"/>
      <c r="AQ70" s="39"/>
      <c r="AR70" s="40"/>
      <c r="AS70" s="195">
        <f>ROUND(L72,0)</f>
        <v>846</v>
      </c>
      <c r="AT70" s="29"/>
    </row>
    <row r="71" spans="1:46" s="155" customFormat="1" ht="17.100000000000001" customHeight="1">
      <c r="A71" s="7">
        <v>16</v>
      </c>
      <c r="B71" s="8">
        <v>8175</v>
      </c>
      <c r="C71" s="9" t="s">
        <v>1389</v>
      </c>
      <c r="D71" s="308"/>
      <c r="E71" s="309"/>
      <c r="F71" s="309"/>
      <c r="G71" s="309"/>
      <c r="H71" s="309"/>
      <c r="I71" s="309"/>
      <c r="J71" s="309"/>
      <c r="K71" s="309"/>
      <c r="L71" s="309"/>
      <c r="M71" s="309"/>
      <c r="N71" s="309"/>
      <c r="O71" s="133"/>
      <c r="P71" s="19"/>
      <c r="Q71" s="20"/>
      <c r="R71" s="20"/>
      <c r="S71" s="20"/>
      <c r="T71" s="31"/>
      <c r="U71" s="31"/>
      <c r="V71" s="122"/>
      <c r="W71" s="122"/>
      <c r="X71" s="122"/>
      <c r="Y71" s="129"/>
      <c r="Z71" s="43" t="s">
        <v>1791</v>
      </c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2" t="s">
        <v>1792</v>
      </c>
      <c r="AQ71" s="230">
        <v>1</v>
      </c>
      <c r="AR71" s="231"/>
      <c r="AS71" s="195">
        <f>ROUND(L72*AQ71,0)</f>
        <v>846</v>
      </c>
      <c r="AT71" s="29"/>
    </row>
    <row r="72" spans="1:46" s="155" customFormat="1" ht="17.100000000000001" customHeight="1">
      <c r="A72" s="7">
        <v>16</v>
      </c>
      <c r="B72" s="8">
        <v>8176</v>
      </c>
      <c r="C72" s="9" t="s">
        <v>1390</v>
      </c>
      <c r="D72" s="55"/>
      <c r="E72" s="56"/>
      <c r="F72" s="56"/>
      <c r="G72" s="134"/>
      <c r="H72" s="135"/>
      <c r="I72" s="135"/>
      <c r="J72" s="135"/>
      <c r="K72" s="135"/>
      <c r="L72" s="241">
        <f>L69+34</f>
        <v>846</v>
      </c>
      <c r="M72" s="241"/>
      <c r="N72" s="14" t="s">
        <v>121</v>
      </c>
      <c r="O72" s="18"/>
      <c r="P72" s="91" t="s">
        <v>265</v>
      </c>
      <c r="Q72" s="92"/>
      <c r="R72" s="92"/>
      <c r="S72" s="92"/>
      <c r="T72" s="92"/>
      <c r="U72" s="92"/>
      <c r="V72" s="33"/>
      <c r="W72" s="24" t="s">
        <v>1792</v>
      </c>
      <c r="X72" s="239">
        <v>0.7</v>
      </c>
      <c r="Y72" s="240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26"/>
      <c r="AQ72" s="39"/>
      <c r="AR72" s="40"/>
      <c r="AS72" s="195">
        <f>ROUND(L72*X72,0)</f>
        <v>592</v>
      </c>
      <c r="AT72" s="29"/>
    </row>
    <row r="73" spans="1:46" s="155" customFormat="1" ht="17.100000000000001" customHeight="1">
      <c r="A73" s="7">
        <v>16</v>
      </c>
      <c r="B73" s="8">
        <v>8177</v>
      </c>
      <c r="C73" s="9" t="s">
        <v>927</v>
      </c>
      <c r="D73" s="232" t="s">
        <v>1772</v>
      </c>
      <c r="E73" s="307"/>
      <c r="F73" s="307"/>
      <c r="G73" s="307"/>
      <c r="H73" s="307"/>
      <c r="I73" s="307"/>
      <c r="J73" s="307"/>
      <c r="K73" s="307"/>
      <c r="L73" s="307"/>
      <c r="M73" s="307"/>
      <c r="N73" s="307"/>
      <c r="O73" s="147"/>
      <c r="P73" s="16"/>
      <c r="Q73" s="16"/>
      <c r="R73" s="16"/>
      <c r="S73" s="16"/>
      <c r="T73" s="28"/>
      <c r="U73" s="28"/>
      <c r="V73" s="148"/>
      <c r="W73" s="16"/>
      <c r="X73" s="44"/>
      <c r="Y73" s="45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26"/>
      <c r="AQ73" s="39"/>
      <c r="AR73" s="40"/>
      <c r="AS73" s="195">
        <f>ROUND(L75,0)</f>
        <v>880</v>
      </c>
      <c r="AT73" s="29"/>
    </row>
    <row r="74" spans="1:46" s="155" customFormat="1" ht="17.100000000000001" customHeight="1">
      <c r="A74" s="7">
        <v>16</v>
      </c>
      <c r="B74" s="8">
        <v>8178</v>
      </c>
      <c r="C74" s="9" t="s">
        <v>928</v>
      </c>
      <c r="D74" s="308"/>
      <c r="E74" s="309"/>
      <c r="F74" s="309"/>
      <c r="G74" s="309"/>
      <c r="H74" s="309"/>
      <c r="I74" s="309"/>
      <c r="J74" s="309"/>
      <c r="K74" s="309"/>
      <c r="L74" s="309"/>
      <c r="M74" s="309"/>
      <c r="N74" s="309"/>
      <c r="O74" s="144"/>
      <c r="P74" s="19"/>
      <c r="Q74" s="20"/>
      <c r="R74" s="20"/>
      <c r="S74" s="20"/>
      <c r="T74" s="31"/>
      <c r="U74" s="31"/>
      <c r="V74" s="122"/>
      <c r="W74" s="122"/>
      <c r="X74" s="122"/>
      <c r="Y74" s="129"/>
      <c r="Z74" s="43" t="s">
        <v>1791</v>
      </c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2" t="s">
        <v>1792</v>
      </c>
      <c r="AQ74" s="230">
        <v>1</v>
      </c>
      <c r="AR74" s="231"/>
      <c r="AS74" s="195">
        <f>ROUND(L75*AQ74,0)</f>
        <v>880</v>
      </c>
      <c r="AT74" s="29"/>
    </row>
    <row r="75" spans="1:46" s="155" customFormat="1" ht="15" customHeight="1">
      <c r="A75" s="7">
        <v>16</v>
      </c>
      <c r="B75" s="8">
        <v>8179</v>
      </c>
      <c r="C75" s="9" t="s">
        <v>683</v>
      </c>
      <c r="D75" s="55"/>
      <c r="E75" s="56"/>
      <c r="F75" s="56"/>
      <c r="G75" s="134"/>
      <c r="H75" s="135"/>
      <c r="I75" s="135"/>
      <c r="J75" s="135"/>
      <c r="K75" s="135"/>
      <c r="L75" s="241">
        <f>L72+34</f>
        <v>880</v>
      </c>
      <c r="M75" s="241"/>
      <c r="N75" s="14" t="s">
        <v>121</v>
      </c>
      <c r="O75" s="18"/>
      <c r="P75" s="91" t="s">
        <v>265</v>
      </c>
      <c r="Q75" s="92"/>
      <c r="R75" s="92"/>
      <c r="S75" s="92"/>
      <c r="T75" s="92"/>
      <c r="U75" s="92"/>
      <c r="V75" s="33"/>
      <c r="W75" s="24" t="s">
        <v>1792</v>
      </c>
      <c r="X75" s="239">
        <v>0.7</v>
      </c>
      <c r="Y75" s="240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6"/>
      <c r="AQ75" s="39"/>
      <c r="AR75" s="40"/>
      <c r="AS75" s="195">
        <f>ROUND(L75*X75,0)</f>
        <v>616</v>
      </c>
      <c r="AT75" s="29"/>
    </row>
    <row r="76" spans="1:46" s="155" customFormat="1" ht="17.100000000000001" customHeight="1">
      <c r="A76" s="7">
        <v>16</v>
      </c>
      <c r="B76" s="8">
        <v>8180</v>
      </c>
      <c r="C76" s="9" t="s">
        <v>1391</v>
      </c>
      <c r="D76" s="232" t="s">
        <v>1773</v>
      </c>
      <c r="E76" s="307"/>
      <c r="F76" s="307"/>
      <c r="G76" s="307"/>
      <c r="H76" s="307"/>
      <c r="I76" s="307"/>
      <c r="J76" s="307"/>
      <c r="K76" s="307"/>
      <c r="L76" s="307"/>
      <c r="M76" s="307"/>
      <c r="N76" s="307"/>
      <c r="O76" s="15"/>
      <c r="P76" s="16"/>
      <c r="Q76" s="16"/>
      <c r="R76" s="16"/>
      <c r="S76" s="16"/>
      <c r="T76" s="28"/>
      <c r="U76" s="28"/>
      <c r="V76" s="148"/>
      <c r="W76" s="16"/>
      <c r="X76" s="44"/>
      <c r="Y76" s="45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26"/>
      <c r="AQ76" s="39"/>
      <c r="AR76" s="40"/>
      <c r="AS76" s="195">
        <f>ROUND(L78,0)</f>
        <v>914</v>
      </c>
      <c r="AT76" s="29"/>
    </row>
    <row r="77" spans="1:46" s="155" customFormat="1" ht="17.100000000000001" customHeight="1">
      <c r="A77" s="7">
        <v>16</v>
      </c>
      <c r="B77" s="8">
        <v>8181</v>
      </c>
      <c r="C77" s="9" t="s">
        <v>1392</v>
      </c>
      <c r="D77" s="308"/>
      <c r="E77" s="309"/>
      <c r="F77" s="309"/>
      <c r="G77" s="309"/>
      <c r="H77" s="309"/>
      <c r="I77" s="309"/>
      <c r="J77" s="309"/>
      <c r="K77" s="309"/>
      <c r="L77" s="309"/>
      <c r="M77" s="309"/>
      <c r="N77" s="309"/>
      <c r="O77" s="133"/>
      <c r="P77" s="19"/>
      <c r="Q77" s="20"/>
      <c r="R77" s="20"/>
      <c r="S77" s="20"/>
      <c r="T77" s="31"/>
      <c r="U77" s="31"/>
      <c r="V77" s="122"/>
      <c r="W77" s="122"/>
      <c r="X77" s="122"/>
      <c r="Y77" s="129"/>
      <c r="Z77" s="43" t="s">
        <v>1791</v>
      </c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2" t="s">
        <v>1792</v>
      </c>
      <c r="AQ77" s="230">
        <v>1</v>
      </c>
      <c r="AR77" s="231"/>
      <c r="AS77" s="195">
        <f>ROUND(L78*AQ77,0)</f>
        <v>914</v>
      </c>
      <c r="AT77" s="29"/>
    </row>
    <row r="78" spans="1:46" s="155" customFormat="1" ht="17.100000000000001" customHeight="1">
      <c r="A78" s="7">
        <v>16</v>
      </c>
      <c r="B78" s="8">
        <v>8182</v>
      </c>
      <c r="C78" s="9" t="s">
        <v>1393</v>
      </c>
      <c r="D78" s="55"/>
      <c r="E78" s="56"/>
      <c r="F78" s="56"/>
      <c r="G78" s="134"/>
      <c r="H78" s="135"/>
      <c r="I78" s="135"/>
      <c r="J78" s="135"/>
      <c r="K78" s="135"/>
      <c r="L78" s="241">
        <f>L75+34</f>
        <v>914</v>
      </c>
      <c r="M78" s="241"/>
      <c r="N78" s="14" t="s">
        <v>121</v>
      </c>
      <c r="O78" s="18"/>
      <c r="P78" s="91" t="s">
        <v>265</v>
      </c>
      <c r="Q78" s="92"/>
      <c r="R78" s="92"/>
      <c r="S78" s="92"/>
      <c r="T78" s="92"/>
      <c r="U78" s="92"/>
      <c r="V78" s="33"/>
      <c r="W78" s="24" t="s">
        <v>1792</v>
      </c>
      <c r="X78" s="239">
        <v>0.7</v>
      </c>
      <c r="Y78" s="240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26"/>
      <c r="AQ78" s="39"/>
      <c r="AR78" s="40"/>
      <c r="AS78" s="195">
        <f>ROUND(L78*X78,0)</f>
        <v>640</v>
      </c>
      <c r="AT78" s="29"/>
    </row>
    <row r="79" spans="1:46" s="155" customFormat="1" ht="17.100000000000001" customHeight="1">
      <c r="A79" s="7">
        <v>16</v>
      </c>
      <c r="B79" s="8">
        <v>8183</v>
      </c>
      <c r="C79" s="9" t="s">
        <v>929</v>
      </c>
      <c r="D79" s="232" t="s">
        <v>1774</v>
      </c>
      <c r="E79" s="307"/>
      <c r="F79" s="307"/>
      <c r="G79" s="307"/>
      <c r="H79" s="307"/>
      <c r="I79" s="307"/>
      <c r="J79" s="307"/>
      <c r="K79" s="307"/>
      <c r="L79" s="307"/>
      <c r="M79" s="307"/>
      <c r="N79" s="307"/>
      <c r="O79" s="15"/>
      <c r="P79" s="16"/>
      <c r="Q79" s="16"/>
      <c r="R79" s="16"/>
      <c r="S79" s="16"/>
      <c r="T79" s="28"/>
      <c r="U79" s="28"/>
      <c r="V79" s="148"/>
      <c r="W79" s="16"/>
      <c r="X79" s="44"/>
      <c r="Y79" s="45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26"/>
      <c r="AQ79" s="39"/>
      <c r="AR79" s="40"/>
      <c r="AS79" s="195">
        <f>ROUND(L81,0)</f>
        <v>948</v>
      </c>
      <c r="AT79" s="29"/>
    </row>
    <row r="80" spans="1:46" s="155" customFormat="1" ht="17.100000000000001" customHeight="1">
      <c r="A80" s="7">
        <v>16</v>
      </c>
      <c r="B80" s="8">
        <v>8184</v>
      </c>
      <c r="C80" s="9" t="s">
        <v>930</v>
      </c>
      <c r="D80" s="308"/>
      <c r="E80" s="309"/>
      <c r="F80" s="309"/>
      <c r="G80" s="309"/>
      <c r="H80" s="309"/>
      <c r="I80" s="309"/>
      <c r="J80" s="309"/>
      <c r="K80" s="309"/>
      <c r="L80" s="309"/>
      <c r="M80" s="309"/>
      <c r="N80" s="309"/>
      <c r="O80" s="133"/>
      <c r="P80" s="19"/>
      <c r="Q80" s="20"/>
      <c r="R80" s="20"/>
      <c r="S80" s="20"/>
      <c r="T80" s="31"/>
      <c r="U80" s="31"/>
      <c r="V80" s="122"/>
      <c r="W80" s="122"/>
      <c r="X80" s="122"/>
      <c r="Y80" s="129"/>
      <c r="Z80" s="43" t="s">
        <v>1791</v>
      </c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2" t="s">
        <v>1792</v>
      </c>
      <c r="AQ80" s="230">
        <v>1</v>
      </c>
      <c r="AR80" s="231"/>
      <c r="AS80" s="195">
        <f>ROUND(L81*AQ80,0)</f>
        <v>948</v>
      </c>
      <c r="AT80" s="29"/>
    </row>
    <row r="81" spans="1:46" s="155" customFormat="1" ht="17.100000000000001" customHeight="1">
      <c r="A81" s="7">
        <v>16</v>
      </c>
      <c r="B81" s="8">
        <v>8185</v>
      </c>
      <c r="C81" s="9" t="s">
        <v>684</v>
      </c>
      <c r="D81" s="57"/>
      <c r="E81" s="58"/>
      <c r="F81" s="58"/>
      <c r="G81" s="136"/>
      <c r="H81" s="137"/>
      <c r="I81" s="137"/>
      <c r="J81" s="137"/>
      <c r="K81" s="137"/>
      <c r="L81" s="238">
        <f>L78+34</f>
        <v>948</v>
      </c>
      <c r="M81" s="238"/>
      <c r="N81" s="20" t="s">
        <v>121</v>
      </c>
      <c r="O81" s="21"/>
      <c r="P81" s="112" t="s">
        <v>265</v>
      </c>
      <c r="Q81" s="113"/>
      <c r="R81" s="113"/>
      <c r="S81" s="113"/>
      <c r="T81" s="113"/>
      <c r="U81" s="113"/>
      <c r="V81" s="126"/>
      <c r="W81" s="22" t="s">
        <v>1792</v>
      </c>
      <c r="X81" s="230">
        <v>0.7</v>
      </c>
      <c r="Y81" s="231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26"/>
      <c r="AQ81" s="39"/>
      <c r="AR81" s="40"/>
      <c r="AS81" s="196">
        <f>ROUND(L81*X81,0)</f>
        <v>664</v>
      </c>
      <c r="AT81" s="29"/>
    </row>
    <row r="82" spans="1:46" s="155" customFormat="1" ht="17.100000000000001" customHeight="1">
      <c r="A82" s="7">
        <v>16</v>
      </c>
      <c r="B82" s="8">
        <v>8186</v>
      </c>
      <c r="C82" s="9" t="s">
        <v>1394</v>
      </c>
      <c r="D82" s="232" t="s">
        <v>1775</v>
      </c>
      <c r="E82" s="307"/>
      <c r="F82" s="307"/>
      <c r="G82" s="307"/>
      <c r="H82" s="307"/>
      <c r="I82" s="307"/>
      <c r="J82" s="307"/>
      <c r="K82" s="307"/>
      <c r="L82" s="307"/>
      <c r="M82" s="307"/>
      <c r="N82" s="307"/>
      <c r="O82" s="15"/>
      <c r="P82" s="16"/>
      <c r="Q82" s="16"/>
      <c r="R82" s="16"/>
      <c r="S82" s="16"/>
      <c r="T82" s="28"/>
      <c r="U82" s="28"/>
      <c r="V82" s="148"/>
      <c r="W82" s="16"/>
      <c r="X82" s="44"/>
      <c r="Y82" s="45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26"/>
      <c r="AQ82" s="39"/>
      <c r="AR82" s="40"/>
      <c r="AS82" s="195">
        <f>ROUND(L84,0)</f>
        <v>982</v>
      </c>
      <c r="AT82" s="229"/>
    </row>
    <row r="83" spans="1:46" s="155" customFormat="1" ht="17.100000000000001" customHeight="1">
      <c r="A83" s="7">
        <v>16</v>
      </c>
      <c r="B83" s="8">
        <v>8187</v>
      </c>
      <c r="C83" s="9" t="s">
        <v>1395</v>
      </c>
      <c r="D83" s="308"/>
      <c r="E83" s="309"/>
      <c r="F83" s="309"/>
      <c r="G83" s="309"/>
      <c r="H83" s="309"/>
      <c r="I83" s="309"/>
      <c r="J83" s="309"/>
      <c r="K83" s="309"/>
      <c r="L83" s="309"/>
      <c r="M83" s="309"/>
      <c r="N83" s="309"/>
      <c r="O83" s="133"/>
      <c r="P83" s="19"/>
      <c r="Q83" s="20"/>
      <c r="R83" s="20"/>
      <c r="S83" s="20"/>
      <c r="T83" s="31"/>
      <c r="U83" s="31"/>
      <c r="V83" s="122"/>
      <c r="W83" s="122"/>
      <c r="X83" s="122"/>
      <c r="Y83" s="129"/>
      <c r="Z83" s="43" t="s">
        <v>1791</v>
      </c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2" t="s">
        <v>1792</v>
      </c>
      <c r="AQ83" s="230">
        <v>1</v>
      </c>
      <c r="AR83" s="231"/>
      <c r="AS83" s="195">
        <f>ROUND(L84*AQ83,0)</f>
        <v>982</v>
      </c>
      <c r="AT83" s="29"/>
    </row>
    <row r="84" spans="1:46" s="155" customFormat="1" ht="17.100000000000001" customHeight="1">
      <c r="A84" s="7">
        <v>16</v>
      </c>
      <c r="B84" s="8">
        <v>8188</v>
      </c>
      <c r="C84" s="9" t="s">
        <v>1396</v>
      </c>
      <c r="D84" s="55"/>
      <c r="E84" s="56"/>
      <c r="F84" s="56"/>
      <c r="G84" s="134"/>
      <c r="H84" s="135"/>
      <c r="I84" s="135"/>
      <c r="J84" s="135"/>
      <c r="K84" s="135"/>
      <c r="L84" s="241">
        <f>L81+34</f>
        <v>982</v>
      </c>
      <c r="M84" s="241"/>
      <c r="N84" s="14" t="s">
        <v>121</v>
      </c>
      <c r="O84" s="18"/>
      <c r="P84" s="91" t="s">
        <v>265</v>
      </c>
      <c r="Q84" s="92"/>
      <c r="R84" s="92"/>
      <c r="S84" s="92"/>
      <c r="T84" s="92"/>
      <c r="U84" s="92"/>
      <c r="V84" s="33"/>
      <c r="W84" s="24" t="s">
        <v>1792</v>
      </c>
      <c r="X84" s="239">
        <v>0.7</v>
      </c>
      <c r="Y84" s="240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26"/>
      <c r="AQ84" s="39"/>
      <c r="AR84" s="40"/>
      <c r="AS84" s="195">
        <f>ROUND(L84*X84,0)</f>
        <v>687</v>
      </c>
      <c r="AT84" s="29"/>
    </row>
    <row r="85" spans="1:46" s="155" customFormat="1" ht="17.100000000000001" customHeight="1">
      <c r="A85" s="7">
        <v>16</v>
      </c>
      <c r="B85" s="8">
        <v>8189</v>
      </c>
      <c r="C85" s="9" t="s">
        <v>931</v>
      </c>
      <c r="D85" s="232" t="s">
        <v>1776</v>
      </c>
      <c r="E85" s="307"/>
      <c r="F85" s="307"/>
      <c r="G85" s="307"/>
      <c r="H85" s="307"/>
      <c r="I85" s="307"/>
      <c r="J85" s="307"/>
      <c r="K85" s="307"/>
      <c r="L85" s="307"/>
      <c r="M85" s="307"/>
      <c r="N85" s="307"/>
      <c r="O85" s="15"/>
      <c r="P85" s="16"/>
      <c r="Q85" s="16"/>
      <c r="R85" s="16"/>
      <c r="S85" s="16"/>
      <c r="T85" s="28"/>
      <c r="U85" s="28"/>
      <c r="V85" s="148"/>
      <c r="W85" s="16"/>
      <c r="X85" s="44"/>
      <c r="Y85" s="45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26"/>
      <c r="AQ85" s="39"/>
      <c r="AR85" s="40"/>
      <c r="AS85" s="195">
        <f>ROUND(L87,0)</f>
        <v>1016</v>
      </c>
      <c r="AT85" s="29"/>
    </row>
    <row r="86" spans="1:46" s="155" customFormat="1" ht="17.100000000000001" customHeight="1">
      <c r="A86" s="7">
        <v>16</v>
      </c>
      <c r="B86" s="8">
        <v>8190</v>
      </c>
      <c r="C86" s="9" t="s">
        <v>932</v>
      </c>
      <c r="D86" s="308"/>
      <c r="E86" s="309"/>
      <c r="F86" s="309"/>
      <c r="G86" s="309"/>
      <c r="H86" s="309"/>
      <c r="I86" s="309"/>
      <c r="J86" s="309"/>
      <c r="K86" s="309"/>
      <c r="L86" s="309"/>
      <c r="M86" s="309"/>
      <c r="N86" s="309"/>
      <c r="O86" s="133"/>
      <c r="P86" s="19"/>
      <c r="Q86" s="20"/>
      <c r="R86" s="20"/>
      <c r="S86" s="20"/>
      <c r="T86" s="31"/>
      <c r="U86" s="31"/>
      <c r="V86" s="122"/>
      <c r="W86" s="122"/>
      <c r="X86" s="122"/>
      <c r="Y86" s="129"/>
      <c r="Z86" s="43" t="s">
        <v>1791</v>
      </c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2" t="s">
        <v>1792</v>
      </c>
      <c r="AQ86" s="230">
        <v>1</v>
      </c>
      <c r="AR86" s="231"/>
      <c r="AS86" s="195">
        <f>ROUND(L87*AQ86,0)</f>
        <v>1016</v>
      </c>
      <c r="AT86" s="29"/>
    </row>
    <row r="87" spans="1:46" s="155" customFormat="1" ht="18" customHeight="1">
      <c r="A87" s="7">
        <v>16</v>
      </c>
      <c r="B87" s="8">
        <v>8191</v>
      </c>
      <c r="C87" s="9" t="s">
        <v>685</v>
      </c>
      <c r="D87" s="55"/>
      <c r="E87" s="56"/>
      <c r="F87" s="56"/>
      <c r="G87" s="134"/>
      <c r="H87" s="135"/>
      <c r="I87" s="135"/>
      <c r="J87" s="135"/>
      <c r="K87" s="135"/>
      <c r="L87" s="310">
        <f>L84+34</f>
        <v>1016</v>
      </c>
      <c r="M87" s="310"/>
      <c r="N87" s="14" t="s">
        <v>121</v>
      </c>
      <c r="O87" s="18"/>
      <c r="P87" s="91" t="s">
        <v>265</v>
      </c>
      <c r="Q87" s="92"/>
      <c r="R87" s="92"/>
      <c r="S87" s="92"/>
      <c r="T87" s="92"/>
      <c r="U87" s="92"/>
      <c r="V87" s="33"/>
      <c r="W87" s="24" t="s">
        <v>1792</v>
      </c>
      <c r="X87" s="239">
        <v>0.7</v>
      </c>
      <c r="Y87" s="240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26"/>
      <c r="AQ87" s="39"/>
      <c r="AR87" s="40"/>
      <c r="AS87" s="195">
        <f>ROUND(L87*X87,0)</f>
        <v>711</v>
      </c>
      <c r="AT87" s="29"/>
    </row>
    <row r="88" spans="1:46" s="155" customFormat="1" ht="17.100000000000001" customHeight="1">
      <c r="A88" s="7">
        <v>16</v>
      </c>
      <c r="B88" s="8">
        <v>8192</v>
      </c>
      <c r="C88" s="9" t="s">
        <v>1397</v>
      </c>
      <c r="D88" s="232" t="s">
        <v>1777</v>
      </c>
      <c r="E88" s="307"/>
      <c r="F88" s="307"/>
      <c r="G88" s="307"/>
      <c r="H88" s="307"/>
      <c r="I88" s="307"/>
      <c r="J88" s="307"/>
      <c r="K88" s="307"/>
      <c r="L88" s="307"/>
      <c r="M88" s="307"/>
      <c r="N88" s="307"/>
      <c r="O88" s="15"/>
      <c r="P88" s="16"/>
      <c r="Q88" s="16"/>
      <c r="R88" s="16"/>
      <c r="S88" s="16"/>
      <c r="T88" s="28"/>
      <c r="U88" s="28"/>
      <c r="V88" s="148"/>
      <c r="W88" s="16"/>
      <c r="X88" s="44"/>
      <c r="Y88" s="45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26"/>
      <c r="AQ88" s="39"/>
      <c r="AR88" s="40"/>
      <c r="AS88" s="195">
        <f>ROUND(L90,0)</f>
        <v>1050</v>
      </c>
      <c r="AT88" s="29"/>
    </row>
    <row r="89" spans="1:46" s="155" customFormat="1" ht="17.100000000000001" customHeight="1">
      <c r="A89" s="7">
        <v>16</v>
      </c>
      <c r="B89" s="8">
        <v>8193</v>
      </c>
      <c r="C89" s="9" t="s">
        <v>1398</v>
      </c>
      <c r="D89" s="308"/>
      <c r="E89" s="309"/>
      <c r="F89" s="309"/>
      <c r="G89" s="309"/>
      <c r="H89" s="309"/>
      <c r="I89" s="309"/>
      <c r="J89" s="309"/>
      <c r="K89" s="309"/>
      <c r="L89" s="309"/>
      <c r="M89" s="309"/>
      <c r="N89" s="309"/>
      <c r="O89" s="133"/>
      <c r="P89" s="19"/>
      <c r="Q89" s="20"/>
      <c r="R89" s="20"/>
      <c r="S89" s="20"/>
      <c r="T89" s="31"/>
      <c r="U89" s="31"/>
      <c r="V89" s="122"/>
      <c r="W89" s="122"/>
      <c r="X89" s="122"/>
      <c r="Y89" s="129"/>
      <c r="Z89" s="43" t="s">
        <v>1791</v>
      </c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2" t="s">
        <v>1792</v>
      </c>
      <c r="AQ89" s="230">
        <v>1</v>
      </c>
      <c r="AR89" s="231"/>
      <c r="AS89" s="195">
        <f>ROUND(L90*AQ89,0)</f>
        <v>1050</v>
      </c>
      <c r="AT89" s="29"/>
    </row>
    <row r="90" spans="1:46" s="155" customFormat="1" ht="17.100000000000001" customHeight="1">
      <c r="A90" s="7">
        <v>16</v>
      </c>
      <c r="B90" s="8">
        <v>8194</v>
      </c>
      <c r="C90" s="9" t="s">
        <v>1399</v>
      </c>
      <c r="D90" s="55"/>
      <c r="E90" s="56"/>
      <c r="F90" s="56"/>
      <c r="G90" s="134"/>
      <c r="H90" s="135"/>
      <c r="I90" s="135"/>
      <c r="J90" s="135"/>
      <c r="K90" s="135"/>
      <c r="L90" s="310">
        <f>L87+34</f>
        <v>1050</v>
      </c>
      <c r="M90" s="310"/>
      <c r="N90" s="14" t="s">
        <v>121</v>
      </c>
      <c r="O90" s="18"/>
      <c r="P90" s="91" t="s">
        <v>265</v>
      </c>
      <c r="Q90" s="92"/>
      <c r="R90" s="92"/>
      <c r="S90" s="92"/>
      <c r="T90" s="92"/>
      <c r="U90" s="92"/>
      <c r="V90" s="33"/>
      <c r="W90" s="24" t="s">
        <v>1792</v>
      </c>
      <c r="X90" s="239">
        <v>0.7</v>
      </c>
      <c r="Y90" s="240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26"/>
      <c r="AQ90" s="39"/>
      <c r="AR90" s="40"/>
      <c r="AS90" s="195">
        <f>ROUND(L90*X90,0)</f>
        <v>735</v>
      </c>
      <c r="AT90" s="29"/>
    </row>
    <row r="91" spans="1:46" s="155" customFormat="1" ht="17.100000000000001" customHeight="1">
      <c r="A91" s="7">
        <v>16</v>
      </c>
      <c r="B91" s="8">
        <v>8195</v>
      </c>
      <c r="C91" s="9" t="s">
        <v>933</v>
      </c>
      <c r="D91" s="232" t="s">
        <v>1778</v>
      </c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15"/>
      <c r="P91" s="16"/>
      <c r="Q91" s="16"/>
      <c r="R91" s="16"/>
      <c r="S91" s="16"/>
      <c r="T91" s="28"/>
      <c r="U91" s="28"/>
      <c r="V91" s="148"/>
      <c r="W91" s="16"/>
      <c r="X91" s="44"/>
      <c r="Y91" s="45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26"/>
      <c r="AQ91" s="39"/>
      <c r="AR91" s="40"/>
      <c r="AS91" s="195">
        <f>ROUND(L93,0)</f>
        <v>1084</v>
      </c>
      <c r="AT91" s="29"/>
    </row>
    <row r="92" spans="1:46" s="155" customFormat="1" ht="17.100000000000001" customHeight="1">
      <c r="A92" s="7">
        <v>16</v>
      </c>
      <c r="B92" s="8">
        <v>8196</v>
      </c>
      <c r="C92" s="9" t="s">
        <v>934</v>
      </c>
      <c r="D92" s="308"/>
      <c r="E92" s="309"/>
      <c r="F92" s="309"/>
      <c r="G92" s="309"/>
      <c r="H92" s="309"/>
      <c r="I92" s="309"/>
      <c r="J92" s="309"/>
      <c r="K92" s="309"/>
      <c r="L92" s="309"/>
      <c r="M92" s="309"/>
      <c r="N92" s="309"/>
      <c r="O92" s="133"/>
      <c r="P92" s="19"/>
      <c r="Q92" s="20"/>
      <c r="R92" s="20"/>
      <c r="S92" s="20"/>
      <c r="T92" s="31"/>
      <c r="U92" s="31"/>
      <c r="V92" s="122"/>
      <c r="W92" s="122"/>
      <c r="X92" s="122"/>
      <c r="Y92" s="129"/>
      <c r="Z92" s="43" t="s">
        <v>1791</v>
      </c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2" t="s">
        <v>1792</v>
      </c>
      <c r="AQ92" s="230">
        <v>1</v>
      </c>
      <c r="AR92" s="231"/>
      <c r="AS92" s="195">
        <f>ROUND(L93*AQ92,0)</f>
        <v>1084</v>
      </c>
      <c r="AT92" s="29"/>
    </row>
    <row r="93" spans="1:46" s="155" customFormat="1" ht="17.100000000000001" customHeight="1">
      <c r="A93" s="7">
        <v>16</v>
      </c>
      <c r="B93" s="8">
        <v>8197</v>
      </c>
      <c r="C93" s="9" t="s">
        <v>686</v>
      </c>
      <c r="D93" s="55"/>
      <c r="E93" s="56"/>
      <c r="F93" s="56"/>
      <c r="G93" s="134"/>
      <c r="H93" s="135"/>
      <c r="I93" s="135"/>
      <c r="J93" s="135"/>
      <c r="K93" s="135"/>
      <c r="L93" s="310">
        <f>L90+34</f>
        <v>1084</v>
      </c>
      <c r="M93" s="310"/>
      <c r="N93" s="14" t="s">
        <v>121</v>
      </c>
      <c r="O93" s="18"/>
      <c r="P93" s="91" t="s">
        <v>265</v>
      </c>
      <c r="Q93" s="92"/>
      <c r="R93" s="92"/>
      <c r="S93" s="92"/>
      <c r="T93" s="92"/>
      <c r="U93" s="92"/>
      <c r="V93" s="33"/>
      <c r="W93" s="24" t="s">
        <v>1792</v>
      </c>
      <c r="X93" s="239">
        <v>0.7</v>
      </c>
      <c r="Y93" s="240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26"/>
      <c r="AQ93" s="39"/>
      <c r="AR93" s="40"/>
      <c r="AS93" s="195">
        <f>ROUND(L93*X93,0)</f>
        <v>759</v>
      </c>
      <c r="AT93" s="29"/>
    </row>
    <row r="94" spans="1:46" s="155" customFormat="1" ht="17.100000000000001" customHeight="1">
      <c r="A94" s="7">
        <v>16</v>
      </c>
      <c r="B94" s="8">
        <v>8198</v>
      </c>
      <c r="C94" s="9" t="s">
        <v>1400</v>
      </c>
      <c r="D94" s="232" t="s">
        <v>1779</v>
      </c>
      <c r="E94" s="307"/>
      <c r="F94" s="307"/>
      <c r="G94" s="307"/>
      <c r="H94" s="307"/>
      <c r="I94" s="307"/>
      <c r="J94" s="307"/>
      <c r="K94" s="307"/>
      <c r="L94" s="307"/>
      <c r="M94" s="307"/>
      <c r="N94" s="307"/>
      <c r="O94" s="15"/>
      <c r="P94" s="16"/>
      <c r="Q94" s="16"/>
      <c r="R94" s="16"/>
      <c r="S94" s="16"/>
      <c r="T94" s="28"/>
      <c r="U94" s="28"/>
      <c r="V94" s="148"/>
      <c r="W94" s="16"/>
      <c r="X94" s="44"/>
      <c r="Y94" s="45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26"/>
      <c r="AQ94" s="39"/>
      <c r="AR94" s="40"/>
      <c r="AS94" s="195">
        <f>ROUND(L96,0)</f>
        <v>1118</v>
      </c>
      <c r="AT94" s="29"/>
    </row>
    <row r="95" spans="1:46" s="155" customFormat="1" ht="17.100000000000001" customHeight="1">
      <c r="A95" s="7">
        <v>16</v>
      </c>
      <c r="B95" s="8">
        <v>8199</v>
      </c>
      <c r="C95" s="9" t="s">
        <v>1401</v>
      </c>
      <c r="D95" s="308"/>
      <c r="E95" s="309"/>
      <c r="F95" s="309"/>
      <c r="G95" s="309"/>
      <c r="H95" s="309"/>
      <c r="I95" s="309"/>
      <c r="J95" s="309"/>
      <c r="K95" s="309"/>
      <c r="L95" s="309"/>
      <c r="M95" s="309"/>
      <c r="N95" s="309"/>
      <c r="O95" s="133"/>
      <c r="P95" s="19"/>
      <c r="Q95" s="20"/>
      <c r="R95" s="20"/>
      <c r="S95" s="20"/>
      <c r="T95" s="31"/>
      <c r="U95" s="31"/>
      <c r="V95" s="122"/>
      <c r="W95" s="122"/>
      <c r="X95" s="122"/>
      <c r="Y95" s="129"/>
      <c r="Z95" s="43" t="s">
        <v>1791</v>
      </c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2" t="s">
        <v>1792</v>
      </c>
      <c r="AQ95" s="230">
        <v>1</v>
      </c>
      <c r="AR95" s="231"/>
      <c r="AS95" s="195">
        <f>ROUND(L96*AQ95,0)</f>
        <v>1118</v>
      </c>
      <c r="AT95" s="29"/>
    </row>
    <row r="96" spans="1:46" s="155" customFormat="1" ht="17.100000000000001" customHeight="1">
      <c r="A96" s="7">
        <v>16</v>
      </c>
      <c r="B96" s="8">
        <v>8200</v>
      </c>
      <c r="C96" s="9" t="s">
        <v>1402</v>
      </c>
      <c r="D96" s="57"/>
      <c r="E96" s="58"/>
      <c r="F96" s="58"/>
      <c r="G96" s="136"/>
      <c r="H96" s="137"/>
      <c r="I96" s="137"/>
      <c r="J96" s="137"/>
      <c r="K96" s="137"/>
      <c r="L96" s="312">
        <f>L93+34</f>
        <v>1118</v>
      </c>
      <c r="M96" s="312"/>
      <c r="N96" s="20" t="s">
        <v>121</v>
      </c>
      <c r="O96" s="21"/>
      <c r="P96" s="112" t="s">
        <v>265</v>
      </c>
      <c r="Q96" s="113"/>
      <c r="R96" s="113"/>
      <c r="S96" s="113"/>
      <c r="T96" s="113"/>
      <c r="U96" s="113"/>
      <c r="V96" s="126"/>
      <c r="W96" s="22" t="s">
        <v>1792</v>
      </c>
      <c r="X96" s="230">
        <v>0.7</v>
      </c>
      <c r="Y96" s="231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26"/>
      <c r="AQ96" s="39"/>
      <c r="AR96" s="40"/>
      <c r="AS96" s="196">
        <f>ROUND(L96*X96,0)</f>
        <v>783</v>
      </c>
      <c r="AT96" s="41"/>
    </row>
    <row r="97" spans="1:46" s="155" customFormat="1" ht="17.100000000000001" customHeight="1">
      <c r="A97" s="7">
        <v>16</v>
      </c>
      <c r="B97" s="8">
        <v>8201</v>
      </c>
      <c r="C97" s="9" t="s">
        <v>935</v>
      </c>
      <c r="D97" s="232" t="s">
        <v>1780</v>
      </c>
      <c r="E97" s="307"/>
      <c r="F97" s="307"/>
      <c r="G97" s="307"/>
      <c r="H97" s="307"/>
      <c r="I97" s="307"/>
      <c r="J97" s="307"/>
      <c r="K97" s="307"/>
      <c r="L97" s="307"/>
      <c r="M97" s="307"/>
      <c r="N97" s="307"/>
      <c r="O97" s="15"/>
      <c r="P97" s="16"/>
      <c r="Q97" s="16"/>
      <c r="R97" s="16"/>
      <c r="S97" s="16"/>
      <c r="T97" s="28"/>
      <c r="U97" s="28"/>
      <c r="V97" s="148"/>
      <c r="W97" s="16"/>
      <c r="X97" s="44"/>
      <c r="Y97" s="45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26"/>
      <c r="AQ97" s="39"/>
      <c r="AR97" s="40"/>
      <c r="AS97" s="195">
        <f>ROUND(L99,0)</f>
        <v>1152</v>
      </c>
      <c r="AT97" s="49" t="s">
        <v>1790</v>
      </c>
    </row>
    <row r="98" spans="1:46" s="155" customFormat="1" ht="17.100000000000001" customHeight="1">
      <c r="A98" s="7">
        <v>16</v>
      </c>
      <c r="B98" s="8">
        <v>8202</v>
      </c>
      <c r="C98" s="9" t="s">
        <v>936</v>
      </c>
      <c r="D98" s="308"/>
      <c r="E98" s="311"/>
      <c r="F98" s="311"/>
      <c r="G98" s="311"/>
      <c r="H98" s="311"/>
      <c r="I98" s="311"/>
      <c r="J98" s="311"/>
      <c r="K98" s="311"/>
      <c r="L98" s="311"/>
      <c r="M98" s="311"/>
      <c r="N98" s="311"/>
      <c r="O98" s="133"/>
      <c r="P98" s="19"/>
      <c r="Q98" s="20"/>
      <c r="R98" s="20"/>
      <c r="S98" s="20"/>
      <c r="T98" s="31"/>
      <c r="U98" s="31"/>
      <c r="V98" s="122"/>
      <c r="W98" s="122"/>
      <c r="X98" s="122"/>
      <c r="Y98" s="129"/>
      <c r="Z98" s="43" t="s">
        <v>1791</v>
      </c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2" t="s">
        <v>1792</v>
      </c>
      <c r="AQ98" s="230">
        <v>1</v>
      </c>
      <c r="AR98" s="231"/>
      <c r="AS98" s="195">
        <f>ROUND(L99*AQ98,0)</f>
        <v>1152</v>
      </c>
      <c r="AT98" s="29"/>
    </row>
    <row r="99" spans="1:46" s="155" customFormat="1" ht="17.100000000000001" customHeight="1">
      <c r="A99" s="7">
        <v>16</v>
      </c>
      <c r="B99" s="8">
        <v>8203</v>
      </c>
      <c r="C99" s="9" t="s">
        <v>687</v>
      </c>
      <c r="D99" s="55"/>
      <c r="E99" s="56"/>
      <c r="F99" s="56"/>
      <c r="G99" s="134"/>
      <c r="H99" s="135"/>
      <c r="I99" s="135"/>
      <c r="J99" s="135"/>
      <c r="K99" s="135"/>
      <c r="L99" s="310">
        <f>L96+34</f>
        <v>1152</v>
      </c>
      <c r="M99" s="310"/>
      <c r="N99" s="14" t="s">
        <v>121</v>
      </c>
      <c r="O99" s="18"/>
      <c r="P99" s="91" t="s">
        <v>265</v>
      </c>
      <c r="Q99" s="92"/>
      <c r="R99" s="92"/>
      <c r="S99" s="92"/>
      <c r="T99" s="92"/>
      <c r="U99" s="92"/>
      <c r="V99" s="33"/>
      <c r="W99" s="24" t="s">
        <v>1792</v>
      </c>
      <c r="X99" s="239">
        <v>0.7</v>
      </c>
      <c r="Y99" s="240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26"/>
      <c r="AQ99" s="39"/>
      <c r="AR99" s="40"/>
      <c r="AS99" s="195">
        <f>ROUND(L99*X99,0)</f>
        <v>806</v>
      </c>
      <c r="AT99" s="29"/>
    </row>
    <row r="100" spans="1:46" s="155" customFormat="1" ht="17.100000000000001" customHeight="1">
      <c r="A100" s="7">
        <v>16</v>
      </c>
      <c r="B100" s="8">
        <v>8204</v>
      </c>
      <c r="C100" s="9" t="s">
        <v>1403</v>
      </c>
      <c r="D100" s="232" t="s">
        <v>1781</v>
      </c>
      <c r="E100" s="307"/>
      <c r="F100" s="307"/>
      <c r="G100" s="307"/>
      <c r="H100" s="307"/>
      <c r="I100" s="307"/>
      <c r="J100" s="307"/>
      <c r="K100" s="307"/>
      <c r="L100" s="307"/>
      <c r="M100" s="307"/>
      <c r="N100" s="307"/>
      <c r="O100" s="15"/>
      <c r="P100" s="16"/>
      <c r="Q100" s="16"/>
      <c r="R100" s="16"/>
      <c r="S100" s="16"/>
      <c r="T100" s="28"/>
      <c r="U100" s="28"/>
      <c r="V100" s="148"/>
      <c r="W100" s="16"/>
      <c r="X100" s="44"/>
      <c r="Y100" s="45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26"/>
      <c r="AQ100" s="39"/>
      <c r="AR100" s="40"/>
      <c r="AS100" s="195">
        <f>ROUND(L102,0)</f>
        <v>1186</v>
      </c>
      <c r="AT100" s="29"/>
    </row>
    <row r="101" spans="1:46" s="155" customFormat="1" ht="17.100000000000001" customHeight="1">
      <c r="A101" s="7">
        <v>16</v>
      </c>
      <c r="B101" s="8">
        <v>8205</v>
      </c>
      <c r="C101" s="9" t="s">
        <v>1404</v>
      </c>
      <c r="D101" s="308"/>
      <c r="E101" s="309"/>
      <c r="F101" s="309"/>
      <c r="G101" s="309"/>
      <c r="H101" s="309"/>
      <c r="I101" s="309"/>
      <c r="J101" s="309"/>
      <c r="K101" s="309"/>
      <c r="L101" s="309"/>
      <c r="M101" s="309"/>
      <c r="N101" s="309"/>
      <c r="O101" s="133"/>
      <c r="P101" s="19"/>
      <c r="Q101" s="20"/>
      <c r="R101" s="20"/>
      <c r="S101" s="20"/>
      <c r="T101" s="31"/>
      <c r="U101" s="31"/>
      <c r="V101" s="122"/>
      <c r="W101" s="122"/>
      <c r="X101" s="122"/>
      <c r="Y101" s="129"/>
      <c r="Z101" s="43" t="s">
        <v>1791</v>
      </c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2" t="s">
        <v>1792</v>
      </c>
      <c r="AQ101" s="230">
        <v>1</v>
      </c>
      <c r="AR101" s="231"/>
      <c r="AS101" s="195">
        <f>ROUND(L102*AQ101,0)</f>
        <v>1186</v>
      </c>
      <c r="AT101" s="29"/>
    </row>
    <row r="102" spans="1:46" s="155" customFormat="1" ht="17.100000000000001" customHeight="1">
      <c r="A102" s="7">
        <v>16</v>
      </c>
      <c r="B102" s="8">
        <v>8206</v>
      </c>
      <c r="C102" s="9" t="s">
        <v>1405</v>
      </c>
      <c r="D102" s="55"/>
      <c r="E102" s="56"/>
      <c r="F102" s="56"/>
      <c r="G102" s="134"/>
      <c r="H102" s="135"/>
      <c r="I102" s="135"/>
      <c r="J102" s="135"/>
      <c r="K102" s="135"/>
      <c r="L102" s="310">
        <f>L99+34</f>
        <v>1186</v>
      </c>
      <c r="M102" s="310"/>
      <c r="N102" s="14" t="s">
        <v>121</v>
      </c>
      <c r="O102" s="18"/>
      <c r="P102" s="91" t="s">
        <v>265</v>
      </c>
      <c r="Q102" s="92"/>
      <c r="R102" s="92"/>
      <c r="S102" s="92"/>
      <c r="T102" s="92"/>
      <c r="U102" s="92"/>
      <c r="V102" s="33"/>
      <c r="W102" s="24" t="s">
        <v>1792</v>
      </c>
      <c r="X102" s="239">
        <v>0.7</v>
      </c>
      <c r="Y102" s="240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26"/>
      <c r="AQ102" s="39"/>
      <c r="AR102" s="40"/>
      <c r="AS102" s="195">
        <f>ROUND(L102*X102,0)</f>
        <v>830</v>
      </c>
      <c r="AT102" s="29"/>
    </row>
    <row r="103" spans="1:46" s="155" customFormat="1" ht="17.100000000000001" customHeight="1">
      <c r="A103" s="7">
        <v>16</v>
      </c>
      <c r="B103" s="8">
        <v>8207</v>
      </c>
      <c r="C103" s="9" t="s">
        <v>937</v>
      </c>
      <c r="D103" s="232" t="s">
        <v>1782</v>
      </c>
      <c r="E103" s="307"/>
      <c r="F103" s="307"/>
      <c r="G103" s="307"/>
      <c r="H103" s="307"/>
      <c r="I103" s="307"/>
      <c r="J103" s="307"/>
      <c r="K103" s="307"/>
      <c r="L103" s="307"/>
      <c r="M103" s="307"/>
      <c r="N103" s="307"/>
      <c r="O103" s="15"/>
      <c r="P103" s="16"/>
      <c r="Q103" s="16"/>
      <c r="R103" s="16"/>
      <c r="S103" s="16"/>
      <c r="T103" s="28"/>
      <c r="U103" s="28"/>
      <c r="V103" s="148"/>
      <c r="W103" s="16"/>
      <c r="X103" s="44"/>
      <c r="Y103" s="45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26"/>
      <c r="AQ103" s="39"/>
      <c r="AR103" s="40"/>
      <c r="AS103" s="195">
        <f>ROUND(L105,0)</f>
        <v>1220</v>
      </c>
      <c r="AT103" s="29"/>
    </row>
    <row r="104" spans="1:46" s="155" customFormat="1" ht="17.100000000000001" customHeight="1">
      <c r="A104" s="7">
        <v>16</v>
      </c>
      <c r="B104" s="8">
        <v>8208</v>
      </c>
      <c r="C104" s="9" t="s">
        <v>938</v>
      </c>
      <c r="D104" s="308"/>
      <c r="E104" s="309"/>
      <c r="F104" s="309"/>
      <c r="G104" s="309"/>
      <c r="H104" s="309"/>
      <c r="I104" s="309"/>
      <c r="J104" s="309"/>
      <c r="K104" s="309"/>
      <c r="L104" s="309"/>
      <c r="M104" s="309"/>
      <c r="N104" s="309"/>
      <c r="O104" s="133"/>
      <c r="P104" s="19"/>
      <c r="Q104" s="20"/>
      <c r="R104" s="20"/>
      <c r="S104" s="20"/>
      <c r="T104" s="31"/>
      <c r="U104" s="31"/>
      <c r="V104" s="122"/>
      <c r="W104" s="122"/>
      <c r="X104" s="122"/>
      <c r="Y104" s="129"/>
      <c r="Z104" s="43" t="s">
        <v>1791</v>
      </c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2" t="s">
        <v>1792</v>
      </c>
      <c r="AQ104" s="230">
        <v>1</v>
      </c>
      <c r="AR104" s="231"/>
      <c r="AS104" s="195">
        <f>ROUND(L105*AQ104,0)</f>
        <v>1220</v>
      </c>
      <c r="AT104" s="29"/>
    </row>
    <row r="105" spans="1:46" s="155" customFormat="1" ht="17.100000000000001" customHeight="1">
      <c r="A105" s="7">
        <v>16</v>
      </c>
      <c r="B105" s="8">
        <v>8209</v>
      </c>
      <c r="C105" s="9" t="s">
        <v>688</v>
      </c>
      <c r="D105" s="55"/>
      <c r="E105" s="56"/>
      <c r="F105" s="56"/>
      <c r="G105" s="134"/>
      <c r="H105" s="135"/>
      <c r="I105" s="135"/>
      <c r="J105" s="135"/>
      <c r="K105" s="135"/>
      <c r="L105" s="310">
        <f>L102+34</f>
        <v>1220</v>
      </c>
      <c r="M105" s="310"/>
      <c r="N105" s="14" t="s">
        <v>121</v>
      </c>
      <c r="O105" s="18"/>
      <c r="P105" s="91" t="s">
        <v>265</v>
      </c>
      <c r="Q105" s="92"/>
      <c r="R105" s="92"/>
      <c r="S105" s="92"/>
      <c r="T105" s="92"/>
      <c r="U105" s="92"/>
      <c r="V105" s="33"/>
      <c r="W105" s="24" t="s">
        <v>1792</v>
      </c>
      <c r="X105" s="239">
        <v>0.7</v>
      </c>
      <c r="Y105" s="240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26"/>
      <c r="AQ105" s="39"/>
      <c r="AR105" s="40"/>
      <c r="AS105" s="195">
        <f>ROUND(L105*X105,0)</f>
        <v>854</v>
      </c>
      <c r="AT105" s="29"/>
    </row>
    <row r="106" spans="1:46" s="155" customFormat="1" ht="17.100000000000001" customHeight="1">
      <c r="A106" s="7">
        <v>16</v>
      </c>
      <c r="B106" s="8">
        <v>8210</v>
      </c>
      <c r="C106" s="9" t="s">
        <v>1406</v>
      </c>
      <c r="D106" s="232" t="s">
        <v>1783</v>
      </c>
      <c r="E106" s="307"/>
      <c r="F106" s="307"/>
      <c r="G106" s="307"/>
      <c r="H106" s="307"/>
      <c r="I106" s="307"/>
      <c r="J106" s="307"/>
      <c r="K106" s="307"/>
      <c r="L106" s="307"/>
      <c r="M106" s="307"/>
      <c r="N106" s="307"/>
      <c r="O106" s="15"/>
      <c r="P106" s="16"/>
      <c r="Q106" s="16"/>
      <c r="R106" s="16"/>
      <c r="S106" s="16"/>
      <c r="T106" s="28"/>
      <c r="U106" s="28"/>
      <c r="V106" s="148"/>
      <c r="W106" s="16"/>
      <c r="X106" s="44"/>
      <c r="Y106" s="45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26"/>
      <c r="AQ106" s="39"/>
      <c r="AR106" s="40"/>
      <c r="AS106" s="195">
        <f>ROUND(L108,0)</f>
        <v>1254</v>
      </c>
      <c r="AT106" s="29"/>
    </row>
    <row r="107" spans="1:46" s="155" customFormat="1" ht="17.100000000000001" customHeight="1">
      <c r="A107" s="7">
        <v>16</v>
      </c>
      <c r="B107" s="8">
        <v>8211</v>
      </c>
      <c r="C107" s="9" t="s">
        <v>1407</v>
      </c>
      <c r="D107" s="308"/>
      <c r="E107" s="309"/>
      <c r="F107" s="309"/>
      <c r="G107" s="309"/>
      <c r="H107" s="309"/>
      <c r="I107" s="309"/>
      <c r="J107" s="309"/>
      <c r="K107" s="309"/>
      <c r="L107" s="309"/>
      <c r="M107" s="309"/>
      <c r="N107" s="309"/>
      <c r="O107" s="133"/>
      <c r="P107" s="19"/>
      <c r="Q107" s="20"/>
      <c r="R107" s="20"/>
      <c r="S107" s="20"/>
      <c r="T107" s="31"/>
      <c r="U107" s="31"/>
      <c r="V107" s="122"/>
      <c r="W107" s="122"/>
      <c r="X107" s="122"/>
      <c r="Y107" s="129"/>
      <c r="Z107" s="43" t="s">
        <v>1791</v>
      </c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2" t="s">
        <v>1792</v>
      </c>
      <c r="AQ107" s="230">
        <v>1</v>
      </c>
      <c r="AR107" s="231"/>
      <c r="AS107" s="195">
        <f>ROUND(L108*AQ107,0)</f>
        <v>1254</v>
      </c>
      <c r="AT107" s="29"/>
    </row>
    <row r="108" spans="1:46" s="155" customFormat="1" ht="17.100000000000001" customHeight="1">
      <c r="A108" s="7">
        <v>16</v>
      </c>
      <c r="B108" s="8">
        <v>8212</v>
      </c>
      <c r="C108" s="9" t="s">
        <v>1408</v>
      </c>
      <c r="D108" s="55"/>
      <c r="E108" s="56"/>
      <c r="F108" s="56"/>
      <c r="G108" s="134"/>
      <c r="H108" s="135"/>
      <c r="I108" s="135"/>
      <c r="J108" s="135"/>
      <c r="K108" s="135"/>
      <c r="L108" s="310">
        <f>L105+34</f>
        <v>1254</v>
      </c>
      <c r="M108" s="310"/>
      <c r="N108" s="14" t="s">
        <v>121</v>
      </c>
      <c r="O108" s="18"/>
      <c r="P108" s="91" t="s">
        <v>265</v>
      </c>
      <c r="Q108" s="92"/>
      <c r="R108" s="92"/>
      <c r="S108" s="92"/>
      <c r="T108" s="92"/>
      <c r="U108" s="92"/>
      <c r="V108" s="33"/>
      <c r="W108" s="24" t="s">
        <v>1792</v>
      </c>
      <c r="X108" s="239">
        <v>0.7</v>
      </c>
      <c r="Y108" s="240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26"/>
      <c r="AQ108" s="39"/>
      <c r="AR108" s="40"/>
      <c r="AS108" s="195">
        <f>ROUND(L108*X108,0)</f>
        <v>878</v>
      </c>
      <c r="AT108" s="29"/>
    </row>
    <row r="109" spans="1:46" s="155" customFormat="1" ht="17.100000000000001" customHeight="1">
      <c r="A109" s="7">
        <v>16</v>
      </c>
      <c r="B109" s="8">
        <v>8213</v>
      </c>
      <c r="C109" s="9" t="s">
        <v>939</v>
      </c>
      <c r="D109" s="232" t="s">
        <v>1784</v>
      </c>
      <c r="E109" s="307"/>
      <c r="F109" s="307"/>
      <c r="G109" s="307"/>
      <c r="H109" s="307"/>
      <c r="I109" s="307"/>
      <c r="J109" s="307"/>
      <c r="K109" s="307"/>
      <c r="L109" s="307"/>
      <c r="M109" s="307"/>
      <c r="N109" s="307"/>
      <c r="O109" s="15"/>
      <c r="P109" s="16"/>
      <c r="Q109" s="16"/>
      <c r="R109" s="16"/>
      <c r="S109" s="16"/>
      <c r="T109" s="28"/>
      <c r="U109" s="28"/>
      <c r="V109" s="148"/>
      <c r="W109" s="16"/>
      <c r="X109" s="44"/>
      <c r="Y109" s="45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26"/>
      <c r="AQ109" s="39"/>
      <c r="AR109" s="40"/>
      <c r="AS109" s="195">
        <f>ROUND(L111,0)</f>
        <v>1288</v>
      </c>
      <c r="AT109" s="29"/>
    </row>
    <row r="110" spans="1:46" s="155" customFormat="1" ht="17.100000000000001" customHeight="1">
      <c r="A110" s="7">
        <v>16</v>
      </c>
      <c r="B110" s="8">
        <v>8214</v>
      </c>
      <c r="C110" s="9" t="s">
        <v>940</v>
      </c>
      <c r="D110" s="308"/>
      <c r="E110" s="309"/>
      <c r="F110" s="309"/>
      <c r="G110" s="309"/>
      <c r="H110" s="309"/>
      <c r="I110" s="309"/>
      <c r="J110" s="309"/>
      <c r="K110" s="309"/>
      <c r="L110" s="309"/>
      <c r="M110" s="309"/>
      <c r="N110" s="309"/>
      <c r="O110" s="133"/>
      <c r="P110" s="19"/>
      <c r="Q110" s="20"/>
      <c r="R110" s="20"/>
      <c r="S110" s="20"/>
      <c r="T110" s="31"/>
      <c r="U110" s="31"/>
      <c r="V110" s="122"/>
      <c r="W110" s="122"/>
      <c r="X110" s="122"/>
      <c r="Y110" s="129"/>
      <c r="Z110" s="43" t="s">
        <v>1791</v>
      </c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2" t="s">
        <v>1792</v>
      </c>
      <c r="AQ110" s="230">
        <v>1</v>
      </c>
      <c r="AR110" s="231"/>
      <c r="AS110" s="195">
        <f>ROUND(L111*AQ110,0)</f>
        <v>1288</v>
      </c>
      <c r="AT110" s="29"/>
    </row>
    <row r="111" spans="1:46" s="155" customFormat="1" ht="17.100000000000001" customHeight="1">
      <c r="A111" s="7">
        <v>16</v>
      </c>
      <c r="B111" s="8">
        <v>8215</v>
      </c>
      <c r="C111" s="9" t="s">
        <v>689</v>
      </c>
      <c r="D111" s="55"/>
      <c r="E111" s="56"/>
      <c r="F111" s="56"/>
      <c r="G111" s="134"/>
      <c r="H111" s="135"/>
      <c r="I111" s="135"/>
      <c r="J111" s="135"/>
      <c r="K111" s="135"/>
      <c r="L111" s="310">
        <f>L108+34</f>
        <v>1288</v>
      </c>
      <c r="M111" s="310"/>
      <c r="N111" s="14" t="s">
        <v>121</v>
      </c>
      <c r="O111" s="18"/>
      <c r="P111" s="91" t="s">
        <v>265</v>
      </c>
      <c r="Q111" s="92"/>
      <c r="R111" s="92"/>
      <c r="S111" s="92"/>
      <c r="T111" s="92"/>
      <c r="U111" s="92"/>
      <c r="V111" s="33"/>
      <c r="W111" s="24" t="s">
        <v>1792</v>
      </c>
      <c r="X111" s="239">
        <v>0.7</v>
      </c>
      <c r="Y111" s="240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26"/>
      <c r="AQ111" s="39"/>
      <c r="AR111" s="40"/>
      <c r="AS111" s="195">
        <f>ROUND(L111*X111,0)</f>
        <v>902</v>
      </c>
      <c r="AT111" s="29"/>
    </row>
    <row r="112" spans="1:46" s="155" customFormat="1" ht="17.100000000000001" customHeight="1">
      <c r="A112" s="7">
        <v>16</v>
      </c>
      <c r="B112" s="8">
        <v>8216</v>
      </c>
      <c r="C112" s="9" t="s">
        <v>1409</v>
      </c>
      <c r="D112" s="232" t="s">
        <v>1785</v>
      </c>
      <c r="E112" s="307"/>
      <c r="F112" s="307"/>
      <c r="G112" s="307"/>
      <c r="H112" s="307"/>
      <c r="I112" s="307"/>
      <c r="J112" s="307"/>
      <c r="K112" s="307"/>
      <c r="L112" s="307"/>
      <c r="M112" s="307"/>
      <c r="N112" s="307"/>
      <c r="O112" s="15"/>
      <c r="P112" s="16"/>
      <c r="Q112" s="16"/>
      <c r="R112" s="16"/>
      <c r="S112" s="16"/>
      <c r="T112" s="28"/>
      <c r="U112" s="28"/>
      <c r="V112" s="148"/>
      <c r="W112" s="16"/>
      <c r="X112" s="44"/>
      <c r="Y112" s="45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26"/>
      <c r="AQ112" s="39"/>
      <c r="AR112" s="40"/>
      <c r="AS112" s="195">
        <f>ROUND(L114,0)</f>
        <v>1322</v>
      </c>
      <c r="AT112" s="29"/>
    </row>
    <row r="113" spans="1:46" s="155" customFormat="1" ht="17.100000000000001" customHeight="1">
      <c r="A113" s="7">
        <v>16</v>
      </c>
      <c r="B113" s="8">
        <v>8217</v>
      </c>
      <c r="C113" s="9" t="s">
        <v>1410</v>
      </c>
      <c r="D113" s="308"/>
      <c r="E113" s="309"/>
      <c r="F113" s="309"/>
      <c r="G113" s="309"/>
      <c r="H113" s="309"/>
      <c r="I113" s="309"/>
      <c r="J113" s="309"/>
      <c r="K113" s="309"/>
      <c r="L113" s="309"/>
      <c r="M113" s="309"/>
      <c r="N113" s="309"/>
      <c r="O113" s="133"/>
      <c r="P113" s="19"/>
      <c r="Q113" s="20"/>
      <c r="R113" s="20"/>
      <c r="S113" s="20"/>
      <c r="T113" s="31"/>
      <c r="U113" s="31"/>
      <c r="V113" s="122"/>
      <c r="W113" s="122"/>
      <c r="X113" s="122"/>
      <c r="Y113" s="129"/>
      <c r="Z113" s="43" t="s">
        <v>1791</v>
      </c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2" t="s">
        <v>1792</v>
      </c>
      <c r="AQ113" s="230">
        <v>1</v>
      </c>
      <c r="AR113" s="231"/>
      <c r="AS113" s="195">
        <f>ROUND(L114*AQ113,0)</f>
        <v>1322</v>
      </c>
      <c r="AT113" s="29"/>
    </row>
    <row r="114" spans="1:46" s="155" customFormat="1" ht="17.100000000000001" customHeight="1">
      <c r="A114" s="7">
        <v>16</v>
      </c>
      <c r="B114" s="8">
        <v>8218</v>
      </c>
      <c r="C114" s="9" t="s">
        <v>1411</v>
      </c>
      <c r="D114" s="55"/>
      <c r="E114" s="56"/>
      <c r="F114" s="56"/>
      <c r="G114" s="134"/>
      <c r="H114" s="135"/>
      <c r="I114" s="135"/>
      <c r="J114" s="135"/>
      <c r="K114" s="135"/>
      <c r="L114" s="310">
        <f>L111+34</f>
        <v>1322</v>
      </c>
      <c r="M114" s="310"/>
      <c r="N114" s="14" t="s">
        <v>121</v>
      </c>
      <c r="O114" s="18"/>
      <c r="P114" s="91" t="s">
        <v>265</v>
      </c>
      <c r="Q114" s="92"/>
      <c r="R114" s="92"/>
      <c r="S114" s="92"/>
      <c r="T114" s="92"/>
      <c r="U114" s="92"/>
      <c r="V114" s="33"/>
      <c r="W114" s="24" t="s">
        <v>1792</v>
      </c>
      <c r="X114" s="239">
        <v>0.7</v>
      </c>
      <c r="Y114" s="240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26"/>
      <c r="AQ114" s="39"/>
      <c r="AR114" s="40"/>
      <c r="AS114" s="195">
        <f>ROUND(L114*X114,0)</f>
        <v>925</v>
      </c>
      <c r="AT114" s="29"/>
    </row>
    <row r="115" spans="1:46" s="155" customFormat="1" ht="17.100000000000001" customHeight="1">
      <c r="A115" s="7">
        <v>16</v>
      </c>
      <c r="B115" s="8">
        <v>8219</v>
      </c>
      <c r="C115" s="9" t="s">
        <v>941</v>
      </c>
      <c r="D115" s="232" t="s">
        <v>1786</v>
      </c>
      <c r="E115" s="307"/>
      <c r="F115" s="307"/>
      <c r="G115" s="307"/>
      <c r="H115" s="307"/>
      <c r="I115" s="307"/>
      <c r="J115" s="307"/>
      <c r="K115" s="307"/>
      <c r="L115" s="307"/>
      <c r="M115" s="307"/>
      <c r="N115" s="307"/>
      <c r="O115" s="15"/>
      <c r="P115" s="16"/>
      <c r="Q115" s="16"/>
      <c r="R115" s="16"/>
      <c r="S115" s="16"/>
      <c r="T115" s="28"/>
      <c r="U115" s="28"/>
      <c r="V115" s="148"/>
      <c r="W115" s="16"/>
      <c r="X115" s="44"/>
      <c r="Y115" s="45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26"/>
      <c r="AQ115" s="39"/>
      <c r="AR115" s="40"/>
      <c r="AS115" s="195">
        <f>ROUND(L117,0)</f>
        <v>1356</v>
      </c>
      <c r="AT115" s="29"/>
    </row>
    <row r="116" spans="1:46" s="155" customFormat="1" ht="17.100000000000001" customHeight="1">
      <c r="A116" s="7">
        <v>16</v>
      </c>
      <c r="B116" s="8">
        <v>8220</v>
      </c>
      <c r="C116" s="9" t="s">
        <v>942</v>
      </c>
      <c r="D116" s="308"/>
      <c r="E116" s="309"/>
      <c r="F116" s="309"/>
      <c r="G116" s="309"/>
      <c r="H116" s="309"/>
      <c r="I116" s="309"/>
      <c r="J116" s="309"/>
      <c r="K116" s="309"/>
      <c r="L116" s="309"/>
      <c r="M116" s="309"/>
      <c r="N116" s="309"/>
      <c r="O116" s="133"/>
      <c r="P116" s="19"/>
      <c r="Q116" s="20"/>
      <c r="R116" s="20"/>
      <c r="S116" s="20"/>
      <c r="T116" s="31"/>
      <c r="U116" s="31"/>
      <c r="V116" s="122"/>
      <c r="W116" s="122"/>
      <c r="X116" s="122"/>
      <c r="Y116" s="129"/>
      <c r="Z116" s="43" t="s">
        <v>1791</v>
      </c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2" t="s">
        <v>1792</v>
      </c>
      <c r="AQ116" s="230">
        <v>1</v>
      </c>
      <c r="AR116" s="231"/>
      <c r="AS116" s="195">
        <f>ROUND(L117*AQ116,0)</f>
        <v>1356</v>
      </c>
      <c r="AT116" s="29"/>
    </row>
    <row r="117" spans="1:46" s="155" customFormat="1" ht="17.100000000000001" customHeight="1">
      <c r="A117" s="7">
        <v>16</v>
      </c>
      <c r="B117" s="8">
        <v>8221</v>
      </c>
      <c r="C117" s="9" t="s">
        <v>690</v>
      </c>
      <c r="D117" s="55"/>
      <c r="E117" s="56"/>
      <c r="F117" s="56"/>
      <c r="G117" s="134"/>
      <c r="H117" s="135"/>
      <c r="I117" s="135"/>
      <c r="J117" s="135"/>
      <c r="K117" s="135"/>
      <c r="L117" s="310">
        <f>L114+34</f>
        <v>1356</v>
      </c>
      <c r="M117" s="310"/>
      <c r="N117" s="14" t="s">
        <v>121</v>
      </c>
      <c r="O117" s="18"/>
      <c r="P117" s="91" t="s">
        <v>265</v>
      </c>
      <c r="Q117" s="92"/>
      <c r="R117" s="92"/>
      <c r="S117" s="92"/>
      <c r="T117" s="92"/>
      <c r="U117" s="92"/>
      <c r="V117" s="33"/>
      <c r="W117" s="24" t="s">
        <v>1792</v>
      </c>
      <c r="X117" s="239">
        <v>0.7</v>
      </c>
      <c r="Y117" s="240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26"/>
      <c r="AQ117" s="39"/>
      <c r="AR117" s="40"/>
      <c r="AS117" s="195">
        <f>ROUND(L117*X117,0)</f>
        <v>949</v>
      </c>
      <c r="AT117" s="29"/>
    </row>
    <row r="118" spans="1:46" s="155" customFormat="1" ht="17.100000000000001" customHeight="1">
      <c r="A118" s="7">
        <v>16</v>
      </c>
      <c r="B118" s="8">
        <v>8222</v>
      </c>
      <c r="C118" s="9" t="s">
        <v>1412</v>
      </c>
      <c r="D118" s="232" t="s">
        <v>1787</v>
      </c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15"/>
      <c r="P118" s="16"/>
      <c r="Q118" s="16"/>
      <c r="R118" s="16"/>
      <c r="S118" s="16"/>
      <c r="T118" s="28"/>
      <c r="U118" s="28"/>
      <c r="V118" s="148"/>
      <c r="W118" s="16"/>
      <c r="X118" s="44"/>
      <c r="Y118" s="45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26"/>
      <c r="AQ118" s="39"/>
      <c r="AR118" s="40"/>
      <c r="AS118" s="195">
        <f>ROUND(L120,0)</f>
        <v>1390</v>
      </c>
      <c r="AT118" s="29"/>
    </row>
    <row r="119" spans="1:46" s="155" customFormat="1" ht="17.100000000000001" customHeight="1">
      <c r="A119" s="7">
        <v>16</v>
      </c>
      <c r="B119" s="8">
        <v>8223</v>
      </c>
      <c r="C119" s="9" t="s">
        <v>1413</v>
      </c>
      <c r="D119" s="308"/>
      <c r="E119" s="309"/>
      <c r="F119" s="309"/>
      <c r="G119" s="309"/>
      <c r="H119" s="309"/>
      <c r="I119" s="309"/>
      <c r="J119" s="309"/>
      <c r="K119" s="309"/>
      <c r="L119" s="309"/>
      <c r="M119" s="309"/>
      <c r="N119" s="309"/>
      <c r="O119" s="133"/>
      <c r="P119" s="19"/>
      <c r="Q119" s="20"/>
      <c r="R119" s="20"/>
      <c r="S119" s="20"/>
      <c r="T119" s="31"/>
      <c r="U119" s="31"/>
      <c r="V119" s="122"/>
      <c r="W119" s="122"/>
      <c r="X119" s="122"/>
      <c r="Y119" s="129"/>
      <c r="Z119" s="43" t="s">
        <v>1791</v>
      </c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2" t="s">
        <v>1792</v>
      </c>
      <c r="AQ119" s="230">
        <v>1</v>
      </c>
      <c r="AR119" s="231"/>
      <c r="AS119" s="195">
        <f>ROUND(L120*AQ119,0)</f>
        <v>1390</v>
      </c>
      <c r="AT119" s="29"/>
    </row>
    <row r="120" spans="1:46" s="155" customFormat="1" ht="17.100000000000001" customHeight="1">
      <c r="A120" s="7">
        <v>16</v>
      </c>
      <c r="B120" s="8">
        <v>8224</v>
      </c>
      <c r="C120" s="9" t="s">
        <v>1414</v>
      </c>
      <c r="D120" s="55"/>
      <c r="E120" s="56"/>
      <c r="F120" s="56"/>
      <c r="G120" s="134"/>
      <c r="H120" s="135"/>
      <c r="I120" s="135"/>
      <c r="J120" s="135"/>
      <c r="K120" s="135"/>
      <c r="L120" s="310">
        <f>L117+34</f>
        <v>1390</v>
      </c>
      <c r="M120" s="310"/>
      <c r="N120" s="14" t="s">
        <v>121</v>
      </c>
      <c r="O120" s="18"/>
      <c r="P120" s="91" t="s">
        <v>265</v>
      </c>
      <c r="Q120" s="92"/>
      <c r="R120" s="92"/>
      <c r="S120" s="92"/>
      <c r="T120" s="92"/>
      <c r="U120" s="92"/>
      <c r="V120" s="33"/>
      <c r="W120" s="24" t="s">
        <v>1792</v>
      </c>
      <c r="X120" s="239">
        <v>0.7</v>
      </c>
      <c r="Y120" s="240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26"/>
      <c r="AQ120" s="39"/>
      <c r="AR120" s="40"/>
      <c r="AS120" s="195">
        <f>ROUND(L120*X120,0)</f>
        <v>973</v>
      </c>
      <c r="AT120" s="29"/>
    </row>
    <row r="121" spans="1:46" s="155" customFormat="1" ht="17.100000000000001" customHeight="1">
      <c r="A121" s="7">
        <v>16</v>
      </c>
      <c r="B121" s="8">
        <v>8225</v>
      </c>
      <c r="C121" s="9" t="s">
        <v>943</v>
      </c>
      <c r="D121" s="232" t="s">
        <v>1788</v>
      </c>
      <c r="E121" s="307"/>
      <c r="F121" s="307"/>
      <c r="G121" s="307"/>
      <c r="H121" s="307"/>
      <c r="I121" s="307"/>
      <c r="J121" s="307"/>
      <c r="K121" s="307"/>
      <c r="L121" s="307"/>
      <c r="M121" s="307"/>
      <c r="N121" s="307"/>
      <c r="O121" s="15"/>
      <c r="P121" s="16"/>
      <c r="Q121" s="16"/>
      <c r="R121" s="16"/>
      <c r="S121" s="16"/>
      <c r="T121" s="28"/>
      <c r="U121" s="28"/>
      <c r="V121" s="148"/>
      <c r="W121" s="16"/>
      <c r="X121" s="44"/>
      <c r="Y121" s="45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26"/>
      <c r="AQ121" s="39"/>
      <c r="AR121" s="40"/>
      <c r="AS121" s="195">
        <f>ROUND(L123,0)</f>
        <v>1424</v>
      </c>
      <c r="AT121" s="29"/>
    </row>
    <row r="122" spans="1:46" s="155" customFormat="1" ht="17.100000000000001" customHeight="1">
      <c r="A122" s="7">
        <v>16</v>
      </c>
      <c r="B122" s="8">
        <v>8226</v>
      </c>
      <c r="C122" s="9" t="s">
        <v>944</v>
      </c>
      <c r="D122" s="308"/>
      <c r="E122" s="309"/>
      <c r="F122" s="309"/>
      <c r="G122" s="309"/>
      <c r="H122" s="309"/>
      <c r="I122" s="309"/>
      <c r="J122" s="309"/>
      <c r="K122" s="309"/>
      <c r="L122" s="309"/>
      <c r="M122" s="309"/>
      <c r="N122" s="309"/>
      <c r="O122" s="133"/>
      <c r="P122" s="19"/>
      <c r="Q122" s="20"/>
      <c r="R122" s="20"/>
      <c r="S122" s="20"/>
      <c r="T122" s="31"/>
      <c r="U122" s="31"/>
      <c r="V122" s="122"/>
      <c r="W122" s="122"/>
      <c r="X122" s="122"/>
      <c r="Y122" s="129"/>
      <c r="Z122" s="43" t="s">
        <v>1791</v>
      </c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2" t="s">
        <v>1792</v>
      </c>
      <c r="AQ122" s="230">
        <v>1</v>
      </c>
      <c r="AR122" s="231"/>
      <c r="AS122" s="195">
        <f>ROUND(L123*AQ122,0)</f>
        <v>1424</v>
      </c>
      <c r="AT122" s="29"/>
    </row>
    <row r="123" spans="1:46" s="155" customFormat="1" ht="17.100000000000001" customHeight="1">
      <c r="A123" s="7">
        <v>16</v>
      </c>
      <c r="B123" s="8">
        <v>8227</v>
      </c>
      <c r="C123" s="9" t="s">
        <v>691</v>
      </c>
      <c r="D123" s="55"/>
      <c r="E123" s="56"/>
      <c r="F123" s="56"/>
      <c r="G123" s="134"/>
      <c r="H123" s="135"/>
      <c r="I123" s="135"/>
      <c r="J123" s="135"/>
      <c r="K123" s="135"/>
      <c r="L123" s="310">
        <f>L120+34</f>
        <v>1424</v>
      </c>
      <c r="M123" s="310"/>
      <c r="N123" s="14" t="s">
        <v>121</v>
      </c>
      <c r="O123" s="18"/>
      <c r="P123" s="91" t="s">
        <v>265</v>
      </c>
      <c r="Q123" s="92"/>
      <c r="R123" s="92"/>
      <c r="S123" s="92"/>
      <c r="T123" s="92"/>
      <c r="U123" s="92"/>
      <c r="V123" s="33"/>
      <c r="W123" s="24" t="s">
        <v>1792</v>
      </c>
      <c r="X123" s="239">
        <v>0.7</v>
      </c>
      <c r="Y123" s="240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26"/>
      <c r="AQ123" s="39"/>
      <c r="AR123" s="40"/>
      <c r="AS123" s="195">
        <f>ROUND(L123*X123,0)</f>
        <v>997</v>
      </c>
      <c r="AT123" s="29"/>
    </row>
    <row r="124" spans="1:46" s="155" customFormat="1" ht="17.100000000000001" customHeight="1">
      <c r="A124" s="7">
        <v>16</v>
      </c>
      <c r="B124" s="8">
        <v>8228</v>
      </c>
      <c r="C124" s="9" t="s">
        <v>1415</v>
      </c>
      <c r="D124" s="232" t="s">
        <v>1789</v>
      </c>
      <c r="E124" s="307"/>
      <c r="F124" s="307"/>
      <c r="G124" s="307"/>
      <c r="H124" s="307"/>
      <c r="I124" s="307"/>
      <c r="J124" s="307"/>
      <c r="K124" s="307"/>
      <c r="L124" s="307"/>
      <c r="M124" s="307"/>
      <c r="N124" s="307"/>
      <c r="O124" s="15"/>
      <c r="P124" s="16"/>
      <c r="Q124" s="16"/>
      <c r="R124" s="16"/>
      <c r="S124" s="16"/>
      <c r="T124" s="28"/>
      <c r="U124" s="28"/>
      <c r="V124" s="148"/>
      <c r="W124" s="16"/>
      <c r="X124" s="44"/>
      <c r="Y124" s="45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26"/>
      <c r="AQ124" s="39"/>
      <c r="AR124" s="40"/>
      <c r="AS124" s="195">
        <f>ROUND(L126,0)</f>
        <v>1458</v>
      </c>
      <c r="AT124" s="29"/>
    </row>
    <row r="125" spans="1:46" s="155" customFormat="1" ht="17.100000000000001" customHeight="1">
      <c r="A125" s="7">
        <v>16</v>
      </c>
      <c r="B125" s="8">
        <v>8229</v>
      </c>
      <c r="C125" s="9" t="s">
        <v>1416</v>
      </c>
      <c r="D125" s="308"/>
      <c r="E125" s="309"/>
      <c r="F125" s="309"/>
      <c r="G125" s="309"/>
      <c r="H125" s="309"/>
      <c r="I125" s="309"/>
      <c r="J125" s="309"/>
      <c r="K125" s="309"/>
      <c r="L125" s="309"/>
      <c r="M125" s="309"/>
      <c r="N125" s="309"/>
      <c r="O125" s="133"/>
      <c r="P125" s="19"/>
      <c r="Q125" s="20"/>
      <c r="R125" s="20"/>
      <c r="S125" s="20"/>
      <c r="T125" s="31"/>
      <c r="U125" s="31"/>
      <c r="V125" s="122"/>
      <c r="W125" s="122"/>
      <c r="X125" s="122"/>
      <c r="Y125" s="129"/>
      <c r="Z125" s="43" t="s">
        <v>1791</v>
      </c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2" t="s">
        <v>1792</v>
      </c>
      <c r="AQ125" s="230">
        <v>1</v>
      </c>
      <c r="AR125" s="231"/>
      <c r="AS125" s="195">
        <f>ROUND(L126*AQ125,0)</f>
        <v>1458</v>
      </c>
      <c r="AT125" s="29"/>
    </row>
    <row r="126" spans="1:46" s="155" customFormat="1" ht="16.5" customHeight="1">
      <c r="A126" s="7">
        <v>16</v>
      </c>
      <c r="B126" s="8">
        <v>8230</v>
      </c>
      <c r="C126" s="9" t="s">
        <v>1417</v>
      </c>
      <c r="D126" s="55"/>
      <c r="E126" s="56"/>
      <c r="F126" s="56"/>
      <c r="G126" s="134"/>
      <c r="H126" s="135"/>
      <c r="I126" s="135"/>
      <c r="J126" s="135"/>
      <c r="K126" s="135"/>
      <c r="L126" s="310">
        <f>L123+34</f>
        <v>1458</v>
      </c>
      <c r="M126" s="310"/>
      <c r="N126" s="14" t="s">
        <v>121</v>
      </c>
      <c r="O126" s="18"/>
      <c r="P126" s="112" t="s">
        <v>265</v>
      </c>
      <c r="Q126" s="113"/>
      <c r="R126" s="113"/>
      <c r="S126" s="113"/>
      <c r="T126" s="113"/>
      <c r="U126" s="113"/>
      <c r="V126" s="114"/>
      <c r="W126" s="26" t="s">
        <v>1792</v>
      </c>
      <c r="X126" s="236">
        <v>0.7</v>
      </c>
      <c r="Y126" s="23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26"/>
      <c r="AQ126" s="39"/>
      <c r="AR126" s="40"/>
      <c r="AS126" s="195">
        <f>ROUND(L126*X126,0)</f>
        <v>1021</v>
      </c>
      <c r="AT126" s="29"/>
    </row>
    <row r="127" spans="1:46" s="155" customFormat="1" ht="16.5" customHeight="1">
      <c r="A127" s="7">
        <v>16</v>
      </c>
      <c r="B127" s="8">
        <v>8231</v>
      </c>
      <c r="C127" s="9" t="s">
        <v>945</v>
      </c>
      <c r="D127" s="232" t="s">
        <v>1729</v>
      </c>
      <c r="E127" s="307"/>
      <c r="F127" s="307"/>
      <c r="G127" s="307"/>
      <c r="H127" s="307"/>
      <c r="I127" s="307"/>
      <c r="J127" s="307"/>
      <c r="K127" s="307"/>
      <c r="L127" s="307"/>
      <c r="M127" s="307"/>
      <c r="N127" s="307"/>
      <c r="O127" s="15"/>
      <c r="P127" s="16"/>
      <c r="Q127" s="16"/>
      <c r="R127" s="16"/>
      <c r="S127" s="16"/>
      <c r="T127" s="28"/>
      <c r="U127" s="28"/>
      <c r="V127" s="148"/>
      <c r="W127" s="16"/>
      <c r="X127" s="44"/>
      <c r="Y127" s="45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26"/>
      <c r="AQ127" s="39"/>
      <c r="AR127" s="40"/>
      <c r="AS127" s="195">
        <f>ROUND(L129,0)</f>
        <v>1492</v>
      </c>
      <c r="AT127" s="29"/>
    </row>
    <row r="128" spans="1:46" s="155" customFormat="1" ht="16.5" customHeight="1">
      <c r="A128" s="7">
        <v>16</v>
      </c>
      <c r="B128" s="8">
        <v>8232</v>
      </c>
      <c r="C128" s="9" t="s">
        <v>946</v>
      </c>
      <c r="D128" s="308"/>
      <c r="E128" s="311"/>
      <c r="F128" s="311"/>
      <c r="G128" s="311"/>
      <c r="H128" s="311"/>
      <c r="I128" s="311"/>
      <c r="J128" s="311"/>
      <c r="K128" s="311"/>
      <c r="L128" s="311"/>
      <c r="M128" s="311"/>
      <c r="N128" s="311"/>
      <c r="O128" s="133"/>
      <c r="P128" s="19"/>
      <c r="Q128" s="20"/>
      <c r="R128" s="20"/>
      <c r="S128" s="20"/>
      <c r="T128" s="31"/>
      <c r="U128" s="31"/>
      <c r="V128" s="122"/>
      <c r="W128" s="122"/>
      <c r="X128" s="122"/>
      <c r="Y128" s="129"/>
      <c r="Z128" s="43" t="s">
        <v>1791</v>
      </c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2" t="s">
        <v>1792</v>
      </c>
      <c r="AQ128" s="230">
        <v>1</v>
      </c>
      <c r="AR128" s="231"/>
      <c r="AS128" s="195">
        <f>ROUND(L129*AQ128,0)</f>
        <v>1492</v>
      </c>
      <c r="AT128" s="29"/>
    </row>
    <row r="129" spans="1:46" s="155" customFormat="1" ht="16.5" customHeight="1">
      <c r="A129" s="7">
        <v>16</v>
      </c>
      <c r="B129" s="8">
        <v>8233</v>
      </c>
      <c r="C129" s="9" t="s">
        <v>692</v>
      </c>
      <c r="D129" s="57"/>
      <c r="E129" s="58"/>
      <c r="F129" s="58"/>
      <c r="G129" s="136"/>
      <c r="H129" s="137"/>
      <c r="I129" s="137"/>
      <c r="J129" s="137"/>
      <c r="K129" s="137"/>
      <c r="L129" s="312">
        <f>L126+34</f>
        <v>1492</v>
      </c>
      <c r="M129" s="312"/>
      <c r="N129" s="20" t="s">
        <v>121</v>
      </c>
      <c r="O129" s="21"/>
      <c r="P129" s="112" t="s">
        <v>265</v>
      </c>
      <c r="Q129" s="113"/>
      <c r="R129" s="113"/>
      <c r="S129" s="113"/>
      <c r="T129" s="113"/>
      <c r="U129" s="113"/>
      <c r="V129" s="114"/>
      <c r="W129" s="26" t="s">
        <v>1792</v>
      </c>
      <c r="X129" s="236">
        <v>0.7</v>
      </c>
      <c r="Y129" s="23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26"/>
      <c r="AQ129" s="39"/>
      <c r="AR129" s="40"/>
      <c r="AS129" s="196">
        <f>ROUND(L129*X129,0)</f>
        <v>1044</v>
      </c>
      <c r="AT129" s="41"/>
    </row>
    <row r="130" spans="1:46" s="155" customFormat="1" ht="16.5" hidden="1" customHeight="1">
      <c r="A130" s="7">
        <v>16</v>
      </c>
      <c r="B130" s="8">
        <v>8234</v>
      </c>
      <c r="C130" s="9" t="s">
        <v>693</v>
      </c>
      <c r="D130" s="57"/>
      <c r="E130" s="58"/>
      <c r="F130" s="58"/>
      <c r="G130" s="157"/>
      <c r="H130" s="157"/>
      <c r="I130" s="157"/>
      <c r="J130" s="122"/>
      <c r="K130" s="122"/>
      <c r="L130" s="20"/>
      <c r="M130" s="20"/>
      <c r="N130" s="20"/>
      <c r="O130" s="21"/>
      <c r="P130" s="96"/>
      <c r="Q130" s="97"/>
      <c r="R130" s="97"/>
      <c r="S130" s="97"/>
      <c r="T130" s="97"/>
      <c r="U130" s="97"/>
      <c r="V130" s="50"/>
      <c r="W130" s="22" t="s">
        <v>1792</v>
      </c>
      <c r="X130" s="230">
        <v>0.7</v>
      </c>
      <c r="Y130" s="231"/>
      <c r="Z130" s="43" t="s">
        <v>1791</v>
      </c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2" t="s">
        <v>1792</v>
      </c>
      <c r="AQ130" s="230">
        <v>1</v>
      </c>
      <c r="AR130" s="231"/>
      <c r="AS130" s="111">
        <f>ROUND(ROUND(K129*X129,0)*AQ129,0)</f>
        <v>0</v>
      </c>
      <c r="AT130" s="41"/>
    </row>
    <row r="131" spans="1:46" ht="16.5" customHeight="1">
      <c r="A131" s="1"/>
    </row>
    <row r="132" spans="1:46" ht="17.100000000000001" customHeight="1">
      <c r="A132" s="1"/>
    </row>
    <row r="133" spans="1:46" s="155" customFormat="1" ht="17.100000000000001" customHeight="1">
      <c r="A133" s="25"/>
      <c r="B133" s="25"/>
      <c r="C133" s="14"/>
      <c r="D133" s="14"/>
      <c r="E133" s="14"/>
      <c r="F133" s="14"/>
      <c r="G133" s="14"/>
      <c r="H133" s="14"/>
      <c r="I133" s="32"/>
      <c r="J133" s="32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24"/>
      <c r="V133" s="24"/>
      <c r="W133" s="14"/>
      <c r="X133" s="27"/>
      <c r="Y133" s="30"/>
      <c r="Z133" s="14"/>
      <c r="AA133" s="14"/>
      <c r="AB133" s="14"/>
      <c r="AC133" s="27"/>
      <c r="AD133" s="30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4"/>
      <c r="AT133" s="121"/>
    </row>
    <row r="134" spans="1:46" s="155" customFormat="1" ht="17.100000000000001" customHeight="1">
      <c r="A134" s="25"/>
      <c r="B134" s="25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24"/>
      <c r="V134" s="24"/>
      <c r="W134" s="14"/>
      <c r="X134" s="24"/>
      <c r="Y134" s="30"/>
      <c r="Z134" s="14"/>
      <c r="AA134" s="14"/>
      <c r="AB134" s="14"/>
      <c r="AC134" s="27"/>
      <c r="AD134" s="30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4"/>
      <c r="AT134" s="121"/>
    </row>
    <row r="135" spans="1:46" s="155" customFormat="1" ht="17.100000000000001" customHeight="1">
      <c r="A135" s="25"/>
      <c r="B135" s="25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24"/>
      <c r="V135" s="24"/>
      <c r="W135" s="14"/>
      <c r="X135" s="24"/>
      <c r="Y135" s="30"/>
      <c r="Z135" s="14"/>
      <c r="AA135" s="14"/>
      <c r="AB135" s="14"/>
      <c r="AC135" s="13"/>
      <c r="AD135" s="13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34"/>
      <c r="AT135" s="121"/>
    </row>
    <row r="136" spans="1:46" s="155" customFormat="1" ht="17.100000000000001" customHeight="1">
      <c r="A136" s="25"/>
      <c r="B136" s="25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35"/>
      <c r="U136" s="158"/>
      <c r="V136" s="158"/>
      <c r="W136" s="121"/>
      <c r="X136" s="158"/>
      <c r="Y136" s="30"/>
      <c r="Z136" s="14"/>
      <c r="AA136" s="14"/>
      <c r="AB136" s="14"/>
      <c r="AC136" s="27"/>
      <c r="AD136" s="30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4"/>
      <c r="AT136" s="121"/>
    </row>
    <row r="137" spans="1:46" s="155" customFormat="1" ht="17.100000000000001" customHeight="1">
      <c r="A137" s="25"/>
      <c r="B137" s="25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24"/>
      <c r="U137" s="27"/>
      <c r="V137" s="30"/>
      <c r="W137" s="14"/>
      <c r="X137" s="24"/>
      <c r="Y137" s="30"/>
      <c r="Z137" s="14"/>
      <c r="AA137" s="14"/>
      <c r="AB137" s="14"/>
      <c r="AC137" s="27"/>
      <c r="AD137" s="30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4"/>
      <c r="AT137" s="121"/>
    </row>
    <row r="138" spans="1:46" s="155" customFormat="1" ht="17.100000000000001" customHeight="1">
      <c r="A138" s="25"/>
      <c r="B138" s="25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24"/>
      <c r="V138" s="30"/>
      <c r="W138" s="14"/>
      <c r="X138" s="24"/>
      <c r="Y138" s="30"/>
      <c r="Z138" s="14"/>
      <c r="AA138" s="14"/>
      <c r="AB138" s="14"/>
      <c r="AC138" s="13"/>
      <c r="AD138" s="13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34"/>
      <c r="AT138" s="121"/>
    </row>
    <row r="139" spans="1:46" s="155" customFormat="1" ht="17.100000000000001" customHeight="1">
      <c r="A139" s="25"/>
      <c r="B139" s="25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24"/>
      <c r="V139" s="30"/>
      <c r="W139" s="14"/>
      <c r="X139" s="27"/>
      <c r="Y139" s="30"/>
      <c r="Z139" s="14"/>
      <c r="AA139" s="14"/>
      <c r="AB139" s="14"/>
      <c r="AC139" s="27"/>
      <c r="AD139" s="30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4"/>
      <c r="AT139" s="121"/>
    </row>
  </sheetData>
  <mergeCells count="166">
    <mergeCell ref="L126:M126"/>
    <mergeCell ref="D106:N107"/>
    <mergeCell ref="L129:M129"/>
    <mergeCell ref="L108:M108"/>
    <mergeCell ref="L111:M111"/>
    <mergeCell ref="L114:M114"/>
    <mergeCell ref="L117:M117"/>
    <mergeCell ref="L120:M120"/>
    <mergeCell ref="L123:M123"/>
    <mergeCell ref="X130:Y130"/>
    <mergeCell ref="AQ130:AR130"/>
    <mergeCell ref="D127:N128"/>
    <mergeCell ref="X129:Y129"/>
    <mergeCell ref="AQ128:AR128"/>
    <mergeCell ref="D103:N104"/>
    <mergeCell ref="D58:N59"/>
    <mergeCell ref="AQ59:AR59"/>
    <mergeCell ref="L60:M60"/>
    <mergeCell ref="X60:Y60"/>
    <mergeCell ref="D64:N65"/>
    <mergeCell ref="X126:Y126"/>
    <mergeCell ref="X114:Y114"/>
    <mergeCell ref="D118:N119"/>
    <mergeCell ref="D94:N95"/>
    <mergeCell ref="X102:Y102"/>
    <mergeCell ref="D121:N122"/>
    <mergeCell ref="X108:Y108"/>
    <mergeCell ref="D112:N113"/>
    <mergeCell ref="D124:N125"/>
    <mergeCell ref="D109:N110"/>
    <mergeCell ref="AQ119:AR119"/>
    <mergeCell ref="X120:Y120"/>
    <mergeCell ref="X123:Y123"/>
    <mergeCell ref="AQ125:AR125"/>
    <mergeCell ref="X117:Y117"/>
    <mergeCell ref="D37:N38"/>
    <mergeCell ref="AQ77:AR77"/>
    <mergeCell ref="X99:Y99"/>
    <mergeCell ref="AQ116:AR116"/>
    <mergeCell ref="AQ110:AR110"/>
    <mergeCell ref="X105:Y105"/>
    <mergeCell ref="X111:Y111"/>
    <mergeCell ref="AQ104:AR104"/>
    <mergeCell ref="D40:N41"/>
    <mergeCell ref="AQ41:AR41"/>
    <mergeCell ref="D115:N116"/>
    <mergeCell ref="L63:M63"/>
    <mergeCell ref="AQ86:AR86"/>
    <mergeCell ref="D82:N83"/>
    <mergeCell ref="AQ83:AR83"/>
    <mergeCell ref="AQ122:AR122"/>
    <mergeCell ref="AQ113:AR113"/>
    <mergeCell ref="L93:M93"/>
    <mergeCell ref="L96:M96"/>
    <mergeCell ref="L99:M99"/>
    <mergeCell ref="L102:M102"/>
    <mergeCell ref="L105:M105"/>
    <mergeCell ref="AQ107:AR107"/>
    <mergeCell ref="AQ95:AR95"/>
    <mergeCell ref="X96:Y96"/>
    <mergeCell ref="D100:N101"/>
    <mergeCell ref="AQ101:AR101"/>
    <mergeCell ref="L84:M84"/>
    <mergeCell ref="X84:Y84"/>
    <mergeCell ref="X93:Y93"/>
    <mergeCell ref="D88:N89"/>
    <mergeCell ref="AQ89:AR89"/>
    <mergeCell ref="AQ98:AR98"/>
    <mergeCell ref="D97:N98"/>
    <mergeCell ref="D91:N92"/>
    <mergeCell ref="X87:Y87"/>
    <mergeCell ref="L78:M78"/>
    <mergeCell ref="L81:M81"/>
    <mergeCell ref="D85:N86"/>
    <mergeCell ref="AQ92:AR92"/>
    <mergeCell ref="X90:Y90"/>
    <mergeCell ref="L87:M87"/>
    <mergeCell ref="L90:M90"/>
    <mergeCell ref="AQ80:AR80"/>
    <mergeCell ref="D79:N80"/>
    <mergeCell ref="D70:N71"/>
    <mergeCell ref="AQ71:AR71"/>
    <mergeCell ref="X57:Y57"/>
    <mergeCell ref="L69:M69"/>
    <mergeCell ref="D61:N62"/>
    <mergeCell ref="AQ65:AR65"/>
    <mergeCell ref="L54:M54"/>
    <mergeCell ref="X54:Y54"/>
    <mergeCell ref="X81:Y81"/>
    <mergeCell ref="X78:Y78"/>
    <mergeCell ref="L72:M72"/>
    <mergeCell ref="X72:Y72"/>
    <mergeCell ref="D76:N77"/>
    <mergeCell ref="X69:Y69"/>
    <mergeCell ref="AQ74:AR74"/>
    <mergeCell ref="L75:M75"/>
    <mergeCell ref="D73:N74"/>
    <mergeCell ref="X75:Y75"/>
    <mergeCell ref="D67:N68"/>
    <mergeCell ref="D55:N56"/>
    <mergeCell ref="AQ56:AR56"/>
    <mergeCell ref="X63:Y63"/>
    <mergeCell ref="AQ62:AR62"/>
    <mergeCell ref="AQ68:AR68"/>
    <mergeCell ref="L66:M66"/>
    <mergeCell ref="X66:Y66"/>
    <mergeCell ref="L57:M57"/>
    <mergeCell ref="X51:Y51"/>
    <mergeCell ref="D46:N47"/>
    <mergeCell ref="L48:M48"/>
    <mergeCell ref="X48:Y48"/>
    <mergeCell ref="D52:N53"/>
    <mergeCell ref="AQ53:AR53"/>
    <mergeCell ref="L51:M51"/>
    <mergeCell ref="D49:N50"/>
    <mergeCell ref="AQ50:AR50"/>
    <mergeCell ref="AQ47:AR47"/>
    <mergeCell ref="L45:M45"/>
    <mergeCell ref="D43:N44"/>
    <mergeCell ref="X45:Y45"/>
    <mergeCell ref="D34:N35"/>
    <mergeCell ref="AQ35:AR35"/>
    <mergeCell ref="L36:M36"/>
    <mergeCell ref="X36:Y36"/>
    <mergeCell ref="D31:N32"/>
    <mergeCell ref="X33:Y33"/>
    <mergeCell ref="AQ32:AR32"/>
    <mergeCell ref="AQ44:AR44"/>
    <mergeCell ref="X39:Y39"/>
    <mergeCell ref="X21:Y21"/>
    <mergeCell ref="L24:M24"/>
    <mergeCell ref="X24:Y24"/>
    <mergeCell ref="D28:N29"/>
    <mergeCell ref="AQ29:AR29"/>
    <mergeCell ref="AQ26:AR26"/>
    <mergeCell ref="L27:M27"/>
    <mergeCell ref="L42:M42"/>
    <mergeCell ref="X42:Y42"/>
    <mergeCell ref="L30:M30"/>
    <mergeCell ref="X30:Y30"/>
    <mergeCell ref="D25:N26"/>
    <mergeCell ref="X27:Y27"/>
    <mergeCell ref="AQ20:AR20"/>
    <mergeCell ref="AQ38:AR38"/>
    <mergeCell ref="L39:M39"/>
    <mergeCell ref="L33:M33"/>
    <mergeCell ref="D22:N23"/>
    <mergeCell ref="AQ23:AR23"/>
    <mergeCell ref="L9:M9"/>
    <mergeCell ref="AQ8:AR8"/>
    <mergeCell ref="D7:N8"/>
    <mergeCell ref="D13:N14"/>
    <mergeCell ref="X9:Y9"/>
    <mergeCell ref="D10:N11"/>
    <mergeCell ref="AQ11:AR11"/>
    <mergeCell ref="L12:M12"/>
    <mergeCell ref="X12:Y12"/>
    <mergeCell ref="AQ14:AR14"/>
    <mergeCell ref="D16:N17"/>
    <mergeCell ref="AQ17:AR17"/>
    <mergeCell ref="L18:M18"/>
    <mergeCell ref="X18:Y18"/>
    <mergeCell ref="L15:M15"/>
    <mergeCell ref="X15:Y15"/>
    <mergeCell ref="L21:M21"/>
    <mergeCell ref="D19:N20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fitToHeight="2" orientation="portrait" r:id="rId1"/>
  <headerFooter alignWithMargins="0">
    <oddHeader>&amp;L&amp;12新潟市地域生活支援事業&amp;R&amp;16R1．１０．１～版</oddHeader>
  </headerFooter>
  <rowBreaks count="1" manualBreakCount="1">
    <brk id="96" max="4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AU97"/>
  <sheetViews>
    <sheetView view="pageBreakPreview" topLeftCell="A82" zoomScaleNormal="75" zoomScaleSheetLayoutView="100" workbookViewId="0">
      <selection activeCell="L89" sqref="L89:M89"/>
    </sheetView>
  </sheetViews>
  <sheetFormatPr defaultRowHeight="17.100000000000001" customHeight="1"/>
  <cols>
    <col min="1" max="1" width="4.625" style="149" customWidth="1"/>
    <col min="2" max="2" width="7.625" style="149" customWidth="1"/>
    <col min="3" max="3" width="33.625" style="10" customWidth="1"/>
    <col min="4" max="10" width="2.375" style="149" customWidth="1"/>
    <col min="11" max="16" width="2.375" style="10" customWidth="1"/>
    <col min="17" max="20" width="2.375" style="149" customWidth="1"/>
    <col min="21" max="22" width="2.375" style="150" customWidth="1"/>
    <col min="23" max="23" width="2.375" style="149" customWidth="1"/>
    <col min="24" max="25" width="2.375" style="150" customWidth="1"/>
    <col min="26" max="44" width="2.375" style="149" customWidth="1"/>
    <col min="45" max="46" width="8.625" style="149" customWidth="1"/>
    <col min="47" max="47" width="2.75" style="149" customWidth="1"/>
    <col min="48" max="16384" width="9" style="149"/>
  </cols>
  <sheetData>
    <row r="1" spans="1:47" ht="17.100000000000001" customHeight="1">
      <c r="A1" s="1"/>
    </row>
    <row r="2" spans="1:47" ht="17.100000000000001" customHeight="1">
      <c r="A2" s="1"/>
    </row>
    <row r="3" spans="1:47" ht="17.100000000000001" customHeight="1">
      <c r="A3" s="1"/>
    </row>
    <row r="4" spans="1:47" ht="17.100000000000001" customHeight="1">
      <c r="A4" s="1"/>
      <c r="B4" s="1" t="s">
        <v>1230</v>
      </c>
    </row>
    <row r="5" spans="1:47" s="155" customFormat="1" ht="17.100000000000001" customHeight="1">
      <c r="A5" s="2" t="s">
        <v>122</v>
      </c>
      <c r="B5" s="151"/>
      <c r="C5" s="11" t="s">
        <v>114</v>
      </c>
      <c r="D5" s="152"/>
      <c r="E5" s="148"/>
      <c r="F5" s="148"/>
      <c r="G5" s="148"/>
      <c r="H5" s="148"/>
      <c r="I5" s="148"/>
      <c r="J5" s="148"/>
      <c r="K5" s="16"/>
      <c r="L5" s="16"/>
      <c r="M5" s="16"/>
      <c r="N5" s="16"/>
      <c r="O5" s="16"/>
      <c r="P5" s="16"/>
      <c r="Q5" s="148"/>
      <c r="R5" s="148"/>
      <c r="S5" s="148"/>
      <c r="T5" s="12"/>
      <c r="U5" s="153"/>
      <c r="V5" s="153"/>
      <c r="W5" s="148"/>
      <c r="X5" s="154" t="s">
        <v>123</v>
      </c>
      <c r="Y5" s="153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3" t="s">
        <v>115</v>
      </c>
      <c r="AT5" s="3" t="s">
        <v>116</v>
      </c>
      <c r="AU5" s="121"/>
    </row>
    <row r="6" spans="1:47" s="155" customFormat="1" ht="17.100000000000001" customHeight="1">
      <c r="A6" s="4" t="s">
        <v>117</v>
      </c>
      <c r="B6" s="5" t="s">
        <v>118</v>
      </c>
      <c r="C6" s="21"/>
      <c r="D6" s="124"/>
      <c r="E6" s="122"/>
      <c r="F6" s="122"/>
      <c r="G6" s="122"/>
      <c r="H6" s="122"/>
      <c r="I6" s="122"/>
      <c r="J6" s="122"/>
      <c r="K6" s="20"/>
      <c r="L6" s="20"/>
      <c r="M6" s="20"/>
      <c r="N6" s="20"/>
      <c r="O6" s="20"/>
      <c r="P6" s="20"/>
      <c r="Q6" s="122"/>
      <c r="R6" s="122"/>
      <c r="S6" s="122"/>
      <c r="T6" s="122"/>
      <c r="U6" s="156"/>
      <c r="V6" s="156"/>
      <c r="W6" s="122"/>
      <c r="X6" s="156"/>
      <c r="Y6" s="156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6" t="s">
        <v>119</v>
      </c>
      <c r="AT6" s="6" t="s">
        <v>120</v>
      </c>
      <c r="AU6" s="121"/>
    </row>
    <row r="7" spans="1:47" s="155" customFormat="1" ht="17.100000000000001" customHeight="1">
      <c r="A7" s="7">
        <v>16</v>
      </c>
      <c r="B7" s="8">
        <v>8240</v>
      </c>
      <c r="C7" s="9" t="s">
        <v>2006</v>
      </c>
      <c r="D7" s="242" t="s">
        <v>111</v>
      </c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15"/>
      <c r="P7" s="16"/>
      <c r="Q7" s="16"/>
      <c r="R7" s="16"/>
      <c r="S7" s="16"/>
      <c r="T7" s="28"/>
      <c r="U7" s="28"/>
      <c r="V7" s="148"/>
      <c r="W7" s="16"/>
      <c r="X7" s="44"/>
      <c r="Y7" s="4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26"/>
      <c r="AN7" s="39"/>
      <c r="AO7" s="40"/>
      <c r="AP7" s="53"/>
      <c r="AQ7" s="46"/>
      <c r="AR7" s="52"/>
      <c r="AS7" s="195">
        <f>ROUND(L9*(1+AQ16),0)</f>
        <v>128</v>
      </c>
      <c r="AT7" s="49" t="s">
        <v>1790</v>
      </c>
    </row>
    <row r="8" spans="1:47" s="155" customFormat="1" ht="17.100000000000001" customHeight="1">
      <c r="A8" s="7">
        <v>16</v>
      </c>
      <c r="B8" s="8">
        <v>8241</v>
      </c>
      <c r="C8" s="9" t="s">
        <v>947</v>
      </c>
      <c r="D8" s="257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133"/>
      <c r="P8" s="19"/>
      <c r="Q8" s="20"/>
      <c r="R8" s="20"/>
      <c r="S8" s="20"/>
      <c r="T8" s="31"/>
      <c r="U8" s="31"/>
      <c r="V8" s="122"/>
      <c r="W8" s="122"/>
      <c r="X8" s="122"/>
      <c r="Y8" s="129"/>
      <c r="Z8" s="43" t="s">
        <v>1791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2" t="s">
        <v>1792</v>
      </c>
      <c r="AN8" s="230">
        <v>1</v>
      </c>
      <c r="AO8" s="231"/>
      <c r="AP8" s="54"/>
      <c r="AQ8" s="27"/>
      <c r="AR8" s="48"/>
      <c r="AS8" s="195">
        <f>ROUND(ROUND(L9*AN8,0)*(1+AQ16),0)</f>
        <v>128</v>
      </c>
      <c r="AT8" s="29"/>
    </row>
    <row r="9" spans="1:47" s="155" customFormat="1" ht="16.5" customHeight="1">
      <c r="A9" s="7">
        <v>16</v>
      </c>
      <c r="B9" s="8">
        <v>8242</v>
      </c>
      <c r="C9" s="9" t="s">
        <v>2007</v>
      </c>
      <c r="D9" s="55"/>
      <c r="E9" s="56"/>
      <c r="F9" s="56"/>
      <c r="G9" s="134"/>
      <c r="H9" s="135"/>
      <c r="I9" s="135"/>
      <c r="J9" s="135"/>
      <c r="K9" s="135"/>
      <c r="L9" s="304">
        <v>102</v>
      </c>
      <c r="M9" s="304"/>
      <c r="N9" s="14" t="s">
        <v>121</v>
      </c>
      <c r="O9" s="18"/>
      <c r="P9" s="91" t="s">
        <v>265</v>
      </c>
      <c r="Q9" s="92"/>
      <c r="R9" s="92"/>
      <c r="S9" s="92"/>
      <c r="T9" s="92"/>
      <c r="U9" s="92"/>
      <c r="V9" s="33"/>
      <c r="W9" s="24" t="s">
        <v>1792</v>
      </c>
      <c r="X9" s="239">
        <v>0.7</v>
      </c>
      <c r="Y9" s="240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26"/>
      <c r="AN9" s="39"/>
      <c r="AO9" s="40"/>
      <c r="AP9" s="42"/>
      <c r="AQ9" s="37"/>
      <c r="AR9" s="38"/>
      <c r="AS9" s="195">
        <f>ROUND(ROUND(L9*X9,0)*(1+AQ16),0)</f>
        <v>89</v>
      </c>
      <c r="AT9" s="29"/>
    </row>
    <row r="10" spans="1:47" s="155" customFormat="1" ht="17.100000000000001" customHeight="1">
      <c r="A10" s="7">
        <v>16</v>
      </c>
      <c r="B10" s="8">
        <v>8244</v>
      </c>
      <c r="C10" s="9" t="s">
        <v>2008</v>
      </c>
      <c r="D10" s="242" t="s">
        <v>2216</v>
      </c>
      <c r="E10" s="256"/>
      <c r="F10" s="256"/>
      <c r="G10" s="256"/>
      <c r="H10" s="256"/>
      <c r="I10" s="256"/>
      <c r="J10" s="256"/>
      <c r="K10" s="256"/>
      <c r="L10" s="306"/>
      <c r="M10" s="306"/>
      <c r="N10" s="256"/>
      <c r="O10" s="15"/>
      <c r="P10" s="16"/>
      <c r="Q10" s="16"/>
      <c r="R10" s="16"/>
      <c r="S10" s="16"/>
      <c r="T10" s="28"/>
      <c r="U10" s="28"/>
      <c r="V10" s="148"/>
      <c r="W10" s="16"/>
      <c r="X10" s="44"/>
      <c r="Y10" s="45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26"/>
      <c r="AN10" s="39"/>
      <c r="AO10" s="40"/>
      <c r="AP10" s="42"/>
      <c r="AQ10" s="37"/>
      <c r="AR10" s="38"/>
      <c r="AS10" s="195">
        <f>ROUND(L12*(1+AQ16),0)</f>
        <v>185</v>
      </c>
      <c r="AT10" s="29"/>
    </row>
    <row r="11" spans="1:47" s="155" customFormat="1" ht="17.100000000000001" customHeight="1">
      <c r="A11" s="7">
        <v>16</v>
      </c>
      <c r="B11" s="8">
        <v>8245</v>
      </c>
      <c r="C11" s="9" t="s">
        <v>1427</v>
      </c>
      <c r="D11" s="257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133"/>
      <c r="P11" s="19"/>
      <c r="Q11" s="20"/>
      <c r="R11" s="20"/>
      <c r="S11" s="20"/>
      <c r="T11" s="31"/>
      <c r="U11" s="31"/>
      <c r="V11" s="122"/>
      <c r="W11" s="122"/>
      <c r="X11" s="122"/>
      <c r="Y11" s="129"/>
      <c r="Z11" s="43" t="s">
        <v>1791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2" t="s">
        <v>1792</v>
      </c>
      <c r="AN11" s="230">
        <v>1</v>
      </c>
      <c r="AO11" s="231"/>
      <c r="AP11" s="54"/>
      <c r="AQ11" s="27"/>
      <c r="AR11" s="48"/>
      <c r="AS11" s="195">
        <f>ROUND(ROUND(L12*AN11,0)*(1+AQ16),0)</f>
        <v>185</v>
      </c>
      <c r="AT11" s="29"/>
    </row>
    <row r="12" spans="1:47" s="155" customFormat="1" ht="17.100000000000001" customHeight="1">
      <c r="A12" s="7">
        <v>16</v>
      </c>
      <c r="B12" s="8">
        <v>8246</v>
      </c>
      <c r="C12" s="9" t="s">
        <v>2009</v>
      </c>
      <c r="D12" s="55"/>
      <c r="E12" s="56"/>
      <c r="F12" s="56"/>
      <c r="G12" s="134"/>
      <c r="H12" s="135"/>
      <c r="I12" s="135"/>
      <c r="J12" s="135"/>
      <c r="K12" s="135"/>
      <c r="L12" s="304">
        <v>148</v>
      </c>
      <c r="M12" s="304"/>
      <c r="N12" s="14" t="s">
        <v>121</v>
      </c>
      <c r="O12" s="18"/>
      <c r="P12" s="91" t="s">
        <v>265</v>
      </c>
      <c r="Q12" s="92"/>
      <c r="R12" s="92"/>
      <c r="S12" s="92"/>
      <c r="T12" s="92"/>
      <c r="U12" s="92"/>
      <c r="V12" s="33"/>
      <c r="W12" s="24" t="s">
        <v>1792</v>
      </c>
      <c r="X12" s="239">
        <v>0.7</v>
      </c>
      <c r="Y12" s="240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26"/>
      <c r="AN12" s="39"/>
      <c r="AO12" s="40"/>
      <c r="AP12" s="42"/>
      <c r="AQ12" s="37"/>
      <c r="AR12" s="38"/>
      <c r="AS12" s="195">
        <f>ROUND(ROUND(L12*X12,0)*(1+AQ16),0)</f>
        <v>130</v>
      </c>
      <c r="AT12" s="29"/>
    </row>
    <row r="13" spans="1:47" s="155" customFormat="1" ht="17.100000000000001" customHeight="1">
      <c r="A13" s="7">
        <v>16</v>
      </c>
      <c r="B13" s="8">
        <v>8247</v>
      </c>
      <c r="C13" s="9" t="s">
        <v>948</v>
      </c>
      <c r="D13" s="242" t="s">
        <v>1429</v>
      </c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15"/>
      <c r="P13" s="16"/>
      <c r="Q13" s="16"/>
      <c r="R13" s="16"/>
      <c r="S13" s="16"/>
      <c r="T13" s="28"/>
      <c r="U13" s="28"/>
      <c r="V13" s="148"/>
      <c r="W13" s="16"/>
      <c r="X13" s="44"/>
      <c r="Y13" s="45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26"/>
      <c r="AN13" s="39"/>
      <c r="AO13" s="40"/>
      <c r="AP13" s="252" t="s">
        <v>828</v>
      </c>
      <c r="AQ13" s="253"/>
      <c r="AR13" s="254"/>
      <c r="AS13" s="195">
        <f>ROUND(L15*(1+AQ16),0)</f>
        <v>239</v>
      </c>
      <c r="AT13" s="29"/>
    </row>
    <row r="14" spans="1:47" s="155" customFormat="1" ht="17.100000000000001" customHeight="1">
      <c r="A14" s="7">
        <v>16</v>
      </c>
      <c r="B14" s="8">
        <v>8248</v>
      </c>
      <c r="C14" s="9" t="s">
        <v>949</v>
      </c>
      <c r="D14" s="257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133"/>
      <c r="P14" s="19"/>
      <c r="Q14" s="20"/>
      <c r="R14" s="20"/>
      <c r="S14" s="20"/>
      <c r="T14" s="31"/>
      <c r="U14" s="31"/>
      <c r="V14" s="122"/>
      <c r="W14" s="122"/>
      <c r="X14" s="122"/>
      <c r="Y14" s="129"/>
      <c r="Z14" s="43" t="s">
        <v>1791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2" t="s">
        <v>1792</v>
      </c>
      <c r="AN14" s="230">
        <v>1</v>
      </c>
      <c r="AO14" s="231"/>
      <c r="AP14" s="252"/>
      <c r="AQ14" s="253"/>
      <c r="AR14" s="254"/>
      <c r="AS14" s="195">
        <f>ROUND(ROUND(L15*AN14,0)*(1+AQ16),0)</f>
        <v>239</v>
      </c>
      <c r="AT14" s="29"/>
    </row>
    <row r="15" spans="1:47" s="155" customFormat="1" ht="16.5" customHeight="1">
      <c r="A15" s="7">
        <v>16</v>
      </c>
      <c r="B15" s="8">
        <v>8249</v>
      </c>
      <c r="C15" s="9" t="s">
        <v>2010</v>
      </c>
      <c r="D15" s="55"/>
      <c r="E15" s="56"/>
      <c r="F15" s="56"/>
      <c r="G15" s="134"/>
      <c r="H15" s="135"/>
      <c r="I15" s="135"/>
      <c r="J15" s="135"/>
      <c r="K15" s="135"/>
      <c r="L15" s="304">
        <v>191</v>
      </c>
      <c r="M15" s="304"/>
      <c r="N15" s="14" t="s">
        <v>121</v>
      </c>
      <c r="O15" s="18"/>
      <c r="P15" s="91" t="s">
        <v>265</v>
      </c>
      <c r="Q15" s="92"/>
      <c r="R15" s="92"/>
      <c r="S15" s="92"/>
      <c r="T15" s="92"/>
      <c r="U15" s="92"/>
      <c r="V15" s="33"/>
      <c r="W15" s="24" t="s">
        <v>1792</v>
      </c>
      <c r="X15" s="239">
        <v>0.7</v>
      </c>
      <c r="Y15" s="240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26"/>
      <c r="AN15" s="39"/>
      <c r="AO15" s="40"/>
      <c r="AP15" s="252"/>
      <c r="AQ15" s="253"/>
      <c r="AR15" s="254"/>
      <c r="AS15" s="195">
        <f>ROUND(ROUND(L15*X15,0)*(1+AQ16),0)</f>
        <v>168</v>
      </c>
      <c r="AT15" s="29"/>
    </row>
    <row r="16" spans="1:47" s="155" customFormat="1" ht="17.100000000000001" customHeight="1">
      <c r="A16" s="7">
        <v>16</v>
      </c>
      <c r="B16" s="8">
        <v>8251</v>
      </c>
      <c r="C16" s="9" t="s">
        <v>2011</v>
      </c>
      <c r="D16" s="242" t="s">
        <v>1430</v>
      </c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15"/>
      <c r="P16" s="16"/>
      <c r="Q16" s="16"/>
      <c r="R16" s="16"/>
      <c r="S16" s="16"/>
      <c r="T16" s="28"/>
      <c r="U16" s="28"/>
      <c r="V16" s="148"/>
      <c r="W16" s="16"/>
      <c r="X16" s="44"/>
      <c r="Y16" s="45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26"/>
      <c r="AN16" s="39"/>
      <c r="AO16" s="40"/>
      <c r="AP16" s="36" t="s">
        <v>1792</v>
      </c>
      <c r="AQ16" s="239">
        <v>0.25</v>
      </c>
      <c r="AR16" s="240"/>
      <c r="AS16" s="195">
        <f>ROUND(L18*(1+AQ16),0)</f>
        <v>290</v>
      </c>
      <c r="AT16" s="29"/>
    </row>
    <row r="17" spans="1:46" s="155" customFormat="1" ht="17.100000000000001" customHeight="1">
      <c r="A17" s="7">
        <v>16</v>
      </c>
      <c r="B17" s="8">
        <v>8252</v>
      </c>
      <c r="C17" s="9" t="s">
        <v>1425</v>
      </c>
      <c r="D17" s="257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133"/>
      <c r="P17" s="19"/>
      <c r="Q17" s="20"/>
      <c r="R17" s="20"/>
      <c r="S17" s="20"/>
      <c r="T17" s="31"/>
      <c r="U17" s="31"/>
      <c r="V17" s="122"/>
      <c r="W17" s="122"/>
      <c r="X17" s="122"/>
      <c r="Y17" s="129"/>
      <c r="Z17" s="43" t="s">
        <v>1791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2" t="s">
        <v>1792</v>
      </c>
      <c r="AN17" s="230">
        <v>1</v>
      </c>
      <c r="AO17" s="231"/>
      <c r="AR17" s="67" t="s">
        <v>824</v>
      </c>
      <c r="AS17" s="195">
        <f>ROUND(ROUND(L18*AN17,0)*(1+AQ16),0)</f>
        <v>290</v>
      </c>
      <c r="AT17" s="29"/>
    </row>
    <row r="18" spans="1:46" s="155" customFormat="1" ht="17.100000000000001" customHeight="1">
      <c r="A18" s="7">
        <v>16</v>
      </c>
      <c r="B18" s="8">
        <v>8253</v>
      </c>
      <c r="C18" s="9" t="s">
        <v>2012</v>
      </c>
      <c r="D18" s="55"/>
      <c r="E18" s="56"/>
      <c r="F18" s="56"/>
      <c r="G18" s="134"/>
      <c r="H18" s="135"/>
      <c r="I18" s="135"/>
      <c r="J18" s="135"/>
      <c r="K18" s="135"/>
      <c r="L18" s="241">
        <v>232</v>
      </c>
      <c r="M18" s="241"/>
      <c r="N18" s="14" t="s">
        <v>121</v>
      </c>
      <c r="O18" s="18"/>
      <c r="P18" s="91" t="s">
        <v>265</v>
      </c>
      <c r="Q18" s="92"/>
      <c r="R18" s="92"/>
      <c r="S18" s="92"/>
      <c r="T18" s="92"/>
      <c r="U18" s="92"/>
      <c r="V18" s="33"/>
      <c r="W18" s="24" t="s">
        <v>1792</v>
      </c>
      <c r="X18" s="239">
        <v>0.7</v>
      </c>
      <c r="Y18" s="240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26"/>
      <c r="AN18" s="39"/>
      <c r="AO18" s="40"/>
      <c r="AS18" s="195">
        <f>ROUND(ROUND(L18*X18,0)*(1+AQ16),0)</f>
        <v>203</v>
      </c>
      <c r="AT18" s="29"/>
    </row>
    <row r="19" spans="1:46" s="155" customFormat="1" ht="17.100000000000001" customHeight="1">
      <c r="A19" s="7">
        <v>16</v>
      </c>
      <c r="B19" s="8">
        <v>8254</v>
      </c>
      <c r="C19" s="9" t="s">
        <v>950</v>
      </c>
      <c r="D19" s="242" t="s">
        <v>2217</v>
      </c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15"/>
      <c r="P19" s="16"/>
      <c r="Q19" s="16"/>
      <c r="R19" s="16"/>
      <c r="S19" s="16"/>
      <c r="T19" s="28"/>
      <c r="U19" s="28"/>
      <c r="V19" s="148"/>
      <c r="W19" s="16"/>
      <c r="X19" s="44"/>
      <c r="Y19" s="45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26"/>
      <c r="AN19" s="39"/>
      <c r="AO19" s="40"/>
      <c r="AP19" s="36"/>
      <c r="AQ19" s="239"/>
      <c r="AR19" s="240"/>
      <c r="AS19" s="195">
        <f>ROUND(L21*(1+AQ16),0)</f>
        <v>335</v>
      </c>
      <c r="AT19" s="29"/>
    </row>
    <row r="20" spans="1:46" s="155" customFormat="1" ht="17.100000000000001" customHeight="1">
      <c r="A20" s="7">
        <v>16</v>
      </c>
      <c r="B20" s="8">
        <v>8255</v>
      </c>
      <c r="C20" s="9" t="s">
        <v>951</v>
      </c>
      <c r="D20" s="257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133"/>
      <c r="P20" s="19"/>
      <c r="Q20" s="20"/>
      <c r="R20" s="20"/>
      <c r="S20" s="20"/>
      <c r="T20" s="31"/>
      <c r="U20" s="31"/>
      <c r="V20" s="122"/>
      <c r="W20" s="122"/>
      <c r="X20" s="122"/>
      <c r="Y20" s="129"/>
      <c r="Z20" s="43" t="s">
        <v>1791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2" t="s">
        <v>1792</v>
      </c>
      <c r="AN20" s="230">
        <v>1</v>
      </c>
      <c r="AO20" s="231"/>
      <c r="AR20" s="67"/>
      <c r="AS20" s="195">
        <f>ROUND(ROUND(L21*AN20,0)*(1+AQ16),0)</f>
        <v>335</v>
      </c>
      <c r="AT20" s="29"/>
    </row>
    <row r="21" spans="1:46" s="155" customFormat="1" ht="17.100000000000001" customHeight="1">
      <c r="A21" s="7">
        <v>16</v>
      </c>
      <c r="B21" s="8">
        <v>8256</v>
      </c>
      <c r="C21" s="9" t="s">
        <v>2013</v>
      </c>
      <c r="D21" s="55"/>
      <c r="E21" s="56"/>
      <c r="F21" s="56"/>
      <c r="G21" s="134"/>
      <c r="H21" s="135"/>
      <c r="I21" s="135"/>
      <c r="J21" s="135"/>
      <c r="K21" s="135"/>
      <c r="L21" s="241">
        <v>268</v>
      </c>
      <c r="M21" s="241"/>
      <c r="N21" s="14" t="s">
        <v>121</v>
      </c>
      <c r="O21" s="18"/>
      <c r="P21" s="91" t="s">
        <v>265</v>
      </c>
      <c r="Q21" s="92"/>
      <c r="R21" s="92"/>
      <c r="S21" s="92"/>
      <c r="T21" s="92"/>
      <c r="U21" s="92"/>
      <c r="V21" s="33"/>
      <c r="W21" s="24" t="s">
        <v>2014</v>
      </c>
      <c r="X21" s="239">
        <v>0.7</v>
      </c>
      <c r="Y21" s="240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26"/>
      <c r="AN21" s="39"/>
      <c r="AO21" s="40"/>
      <c r="AS21" s="195">
        <f>ROUND(ROUND(L21*X21,0)*(1+AQ16),0)</f>
        <v>235</v>
      </c>
      <c r="AT21" s="29"/>
    </row>
    <row r="22" spans="1:46" s="155" customFormat="1" ht="17.100000000000001" customHeight="1">
      <c r="A22" s="7">
        <v>16</v>
      </c>
      <c r="B22" s="8">
        <v>8258</v>
      </c>
      <c r="C22" s="9" t="s">
        <v>2016</v>
      </c>
      <c r="D22" s="242" t="s">
        <v>2218</v>
      </c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15"/>
      <c r="P22" s="16"/>
      <c r="Q22" s="16"/>
      <c r="R22" s="16"/>
      <c r="S22" s="16"/>
      <c r="T22" s="28"/>
      <c r="U22" s="28"/>
      <c r="V22" s="148"/>
      <c r="W22" s="16"/>
      <c r="X22" s="44"/>
      <c r="Y22" s="45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26"/>
      <c r="AN22" s="39"/>
      <c r="AO22" s="40"/>
      <c r="AP22" s="36"/>
      <c r="AQ22" s="239"/>
      <c r="AR22" s="240"/>
      <c r="AS22" s="195">
        <f>ROUND(L24*(1+AQ16),0)</f>
        <v>378</v>
      </c>
      <c r="AT22" s="29"/>
    </row>
    <row r="23" spans="1:46" s="155" customFormat="1" ht="17.100000000000001" customHeight="1">
      <c r="A23" s="7">
        <v>16</v>
      </c>
      <c r="B23" s="8">
        <v>8259</v>
      </c>
      <c r="C23" s="9" t="s">
        <v>1428</v>
      </c>
      <c r="D23" s="257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133"/>
      <c r="P23" s="19"/>
      <c r="Q23" s="20"/>
      <c r="R23" s="20"/>
      <c r="S23" s="20"/>
      <c r="T23" s="31"/>
      <c r="U23" s="31"/>
      <c r="V23" s="122"/>
      <c r="W23" s="122"/>
      <c r="X23" s="122"/>
      <c r="Y23" s="129"/>
      <c r="Z23" s="43" t="s">
        <v>2015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2" t="s">
        <v>2014</v>
      </c>
      <c r="AN23" s="230">
        <v>1</v>
      </c>
      <c r="AO23" s="231"/>
      <c r="AR23" s="67"/>
      <c r="AS23" s="195">
        <f>ROUND(ROUND(L24*AN23,0)*(1+AQ16),0)</f>
        <v>378</v>
      </c>
      <c r="AT23" s="29"/>
    </row>
    <row r="24" spans="1:46" s="155" customFormat="1" ht="17.100000000000001" customHeight="1">
      <c r="A24" s="7">
        <v>16</v>
      </c>
      <c r="B24" s="8">
        <v>8260</v>
      </c>
      <c r="C24" s="9" t="s">
        <v>2017</v>
      </c>
      <c r="D24" s="55"/>
      <c r="E24" s="56"/>
      <c r="F24" s="56"/>
      <c r="G24" s="134"/>
      <c r="H24" s="135"/>
      <c r="I24" s="135"/>
      <c r="J24" s="135"/>
      <c r="K24" s="135"/>
      <c r="L24" s="241">
        <v>302</v>
      </c>
      <c r="M24" s="241"/>
      <c r="N24" s="14" t="s">
        <v>121</v>
      </c>
      <c r="O24" s="18"/>
      <c r="P24" s="91" t="s">
        <v>265</v>
      </c>
      <c r="Q24" s="92"/>
      <c r="R24" s="92"/>
      <c r="S24" s="92"/>
      <c r="T24" s="92"/>
      <c r="U24" s="92"/>
      <c r="V24" s="33"/>
      <c r="W24" s="24" t="s">
        <v>2014</v>
      </c>
      <c r="X24" s="239">
        <v>0.7</v>
      </c>
      <c r="Y24" s="240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26"/>
      <c r="AN24" s="39"/>
      <c r="AO24" s="40"/>
      <c r="AS24" s="195">
        <f>ROUND(ROUND(L24*X24,0)*(1+AQ16),0)</f>
        <v>264</v>
      </c>
      <c r="AT24" s="29"/>
    </row>
    <row r="25" spans="1:46" s="155" customFormat="1" ht="17.100000000000001" customHeight="1">
      <c r="A25" s="7">
        <v>16</v>
      </c>
      <c r="B25" s="8">
        <v>8261</v>
      </c>
      <c r="C25" s="9" t="s">
        <v>952</v>
      </c>
      <c r="D25" s="242" t="s">
        <v>2219</v>
      </c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15"/>
      <c r="P25" s="16"/>
      <c r="Q25" s="16"/>
      <c r="R25" s="16"/>
      <c r="S25" s="16"/>
      <c r="T25" s="28"/>
      <c r="U25" s="28"/>
      <c r="V25" s="148"/>
      <c r="W25" s="16"/>
      <c r="X25" s="44"/>
      <c r="Y25" s="45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26"/>
      <c r="AN25" s="39"/>
      <c r="AO25" s="40"/>
      <c r="AR25" s="123"/>
      <c r="AS25" s="195">
        <f>ROUND(L27*(1+AQ16),0)</f>
        <v>420</v>
      </c>
      <c r="AT25" s="29"/>
    </row>
    <row r="26" spans="1:46" s="155" customFormat="1" ht="17.100000000000001" customHeight="1">
      <c r="A26" s="7">
        <v>16</v>
      </c>
      <c r="B26" s="8">
        <v>8262</v>
      </c>
      <c r="C26" s="9" t="s">
        <v>953</v>
      </c>
      <c r="D26" s="257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133"/>
      <c r="P26" s="19"/>
      <c r="Q26" s="20"/>
      <c r="R26" s="20"/>
      <c r="S26" s="20"/>
      <c r="T26" s="31"/>
      <c r="U26" s="31"/>
      <c r="V26" s="122"/>
      <c r="W26" s="122"/>
      <c r="X26" s="122"/>
      <c r="Y26" s="129"/>
      <c r="Z26" s="43" t="s">
        <v>2015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2" t="s">
        <v>2014</v>
      </c>
      <c r="AN26" s="230">
        <v>1</v>
      </c>
      <c r="AO26" s="231"/>
      <c r="AS26" s="195">
        <f>ROUND(ROUND(L27*AN26,0)*(1+AQ16),0)</f>
        <v>420</v>
      </c>
      <c r="AT26" s="29"/>
    </row>
    <row r="27" spans="1:46" s="155" customFormat="1" ht="17.100000000000001" customHeight="1">
      <c r="A27" s="7">
        <v>16</v>
      </c>
      <c r="B27" s="8">
        <v>8263</v>
      </c>
      <c r="C27" s="9" t="s">
        <v>2018</v>
      </c>
      <c r="D27" s="55"/>
      <c r="E27" s="56"/>
      <c r="F27" s="56"/>
      <c r="G27" s="134"/>
      <c r="H27" s="135"/>
      <c r="I27" s="135"/>
      <c r="J27" s="135"/>
      <c r="K27" s="135"/>
      <c r="L27" s="241">
        <f>L24+34</f>
        <v>336</v>
      </c>
      <c r="M27" s="241"/>
      <c r="N27" s="14" t="s">
        <v>121</v>
      </c>
      <c r="O27" s="18"/>
      <c r="P27" s="91" t="s">
        <v>265</v>
      </c>
      <c r="Q27" s="92"/>
      <c r="R27" s="92"/>
      <c r="S27" s="92"/>
      <c r="T27" s="92"/>
      <c r="U27" s="92"/>
      <c r="V27" s="33"/>
      <c r="W27" s="24" t="s">
        <v>2014</v>
      </c>
      <c r="X27" s="239">
        <v>0.7</v>
      </c>
      <c r="Y27" s="240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26"/>
      <c r="AN27" s="39"/>
      <c r="AO27" s="40"/>
      <c r="AP27" s="42"/>
      <c r="AQ27" s="37"/>
      <c r="AR27" s="38"/>
      <c r="AS27" s="195">
        <f>ROUND(ROUND(L27*X27,0)*(1+AQ16),0)</f>
        <v>294</v>
      </c>
      <c r="AT27" s="29"/>
    </row>
    <row r="28" spans="1:46" s="155" customFormat="1" ht="17.100000000000001" customHeight="1">
      <c r="A28" s="7">
        <v>16</v>
      </c>
      <c r="B28" s="8">
        <v>8265</v>
      </c>
      <c r="C28" s="9" t="s">
        <v>2019</v>
      </c>
      <c r="D28" s="242" t="s">
        <v>1431</v>
      </c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15"/>
      <c r="P28" s="16"/>
      <c r="Q28" s="16"/>
      <c r="R28" s="16"/>
      <c r="S28" s="16"/>
      <c r="T28" s="28"/>
      <c r="U28" s="28"/>
      <c r="V28" s="148"/>
      <c r="W28" s="16"/>
      <c r="X28" s="44"/>
      <c r="Y28" s="45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26"/>
      <c r="AN28" s="39"/>
      <c r="AO28" s="40"/>
      <c r="AP28" s="42"/>
      <c r="AQ28" s="37"/>
      <c r="AR28" s="38"/>
      <c r="AS28" s="195">
        <f>ROUND(L30*(1+AQ16),0)</f>
        <v>463</v>
      </c>
      <c r="AT28" s="29"/>
    </row>
    <row r="29" spans="1:46" s="155" customFormat="1" ht="17.100000000000001" customHeight="1">
      <c r="A29" s="7">
        <v>16</v>
      </c>
      <c r="B29" s="8">
        <v>8266</v>
      </c>
      <c r="C29" s="9" t="s">
        <v>1426</v>
      </c>
      <c r="D29" s="257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133"/>
      <c r="P29" s="19"/>
      <c r="Q29" s="20"/>
      <c r="R29" s="20"/>
      <c r="S29" s="20"/>
      <c r="T29" s="31"/>
      <c r="U29" s="31"/>
      <c r="V29" s="122"/>
      <c r="W29" s="122"/>
      <c r="X29" s="122"/>
      <c r="Y29" s="129"/>
      <c r="Z29" s="43" t="s">
        <v>2015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2" t="s">
        <v>2014</v>
      </c>
      <c r="AN29" s="230">
        <v>1</v>
      </c>
      <c r="AO29" s="231"/>
      <c r="AP29" s="54"/>
      <c r="AQ29" s="27"/>
      <c r="AR29" s="48"/>
      <c r="AS29" s="196">
        <f>ROUND(ROUND(L30*AN29,0)*(1+AQ16),0)</f>
        <v>463</v>
      </c>
      <c r="AT29" s="29"/>
    </row>
    <row r="30" spans="1:46" s="155" customFormat="1" ht="17.100000000000001" customHeight="1">
      <c r="A30" s="7">
        <v>16</v>
      </c>
      <c r="B30" s="8">
        <v>8267</v>
      </c>
      <c r="C30" s="9" t="s">
        <v>2020</v>
      </c>
      <c r="D30" s="55"/>
      <c r="E30" s="56"/>
      <c r="F30" s="56"/>
      <c r="G30" s="134"/>
      <c r="H30" s="135"/>
      <c r="I30" s="135"/>
      <c r="J30" s="135"/>
      <c r="K30" s="135"/>
      <c r="L30" s="241">
        <f>L27+34</f>
        <v>370</v>
      </c>
      <c r="M30" s="241"/>
      <c r="N30" s="14" t="s">
        <v>121</v>
      </c>
      <c r="O30" s="18"/>
      <c r="P30" s="112" t="s">
        <v>265</v>
      </c>
      <c r="Q30" s="113"/>
      <c r="R30" s="113"/>
      <c r="S30" s="113"/>
      <c r="T30" s="113"/>
      <c r="U30" s="113"/>
      <c r="V30" s="114"/>
      <c r="W30" s="26" t="s">
        <v>2014</v>
      </c>
      <c r="X30" s="236">
        <v>0.7</v>
      </c>
      <c r="Y30" s="237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2"/>
      <c r="AN30" s="104"/>
      <c r="AO30" s="105"/>
      <c r="AP30" s="42"/>
      <c r="AQ30" s="37"/>
      <c r="AR30" s="38"/>
      <c r="AS30" s="196">
        <f>ROUND(ROUND(L30*X30,0)*(1+AQ16),0)</f>
        <v>324</v>
      </c>
      <c r="AT30" s="29"/>
    </row>
    <row r="31" spans="1:46" s="155" customFormat="1" ht="17.100000000000001" customHeight="1">
      <c r="A31" s="7">
        <v>16</v>
      </c>
      <c r="B31" s="8">
        <v>9081</v>
      </c>
      <c r="C31" s="9" t="s">
        <v>2021</v>
      </c>
      <c r="D31" s="242" t="s">
        <v>1731</v>
      </c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15"/>
      <c r="P31" s="16"/>
      <c r="Q31" s="16"/>
      <c r="R31" s="16"/>
      <c r="S31" s="16"/>
      <c r="T31" s="28"/>
      <c r="U31" s="28"/>
      <c r="V31" s="148"/>
      <c r="W31" s="16"/>
      <c r="X31" s="44"/>
      <c r="Y31" s="45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26"/>
      <c r="AN31" s="39"/>
      <c r="AO31" s="40"/>
      <c r="AP31" s="42"/>
      <c r="AQ31" s="37"/>
      <c r="AR31" s="38"/>
      <c r="AS31" s="195">
        <f>ROUND(L33*(1+AQ16),0)</f>
        <v>505</v>
      </c>
      <c r="AT31" s="29"/>
    </row>
    <row r="32" spans="1:46" s="155" customFormat="1" ht="17.100000000000001" customHeight="1">
      <c r="A32" s="7">
        <v>16</v>
      </c>
      <c r="B32" s="8">
        <v>9082</v>
      </c>
      <c r="C32" s="9" t="s">
        <v>1730</v>
      </c>
      <c r="D32" s="257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133"/>
      <c r="P32" s="19"/>
      <c r="Q32" s="20"/>
      <c r="R32" s="20"/>
      <c r="S32" s="20"/>
      <c r="T32" s="31"/>
      <c r="U32" s="31"/>
      <c r="V32" s="122"/>
      <c r="W32" s="122"/>
      <c r="X32" s="122"/>
      <c r="Y32" s="129"/>
      <c r="Z32" s="43" t="s">
        <v>2015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2" t="s">
        <v>2014</v>
      </c>
      <c r="AN32" s="230">
        <v>1</v>
      </c>
      <c r="AO32" s="231"/>
      <c r="AP32" s="54"/>
      <c r="AQ32" s="27"/>
      <c r="AR32" s="48"/>
      <c r="AS32" s="196">
        <f>ROUND(ROUND(L33*AN32,0)*(1+AQ16),0)</f>
        <v>505</v>
      </c>
      <c r="AT32" s="29"/>
    </row>
    <row r="33" spans="1:47" s="155" customFormat="1" ht="17.100000000000001" customHeight="1">
      <c r="A33" s="7">
        <v>16</v>
      </c>
      <c r="B33" s="8">
        <v>9083</v>
      </c>
      <c r="C33" s="9" t="s">
        <v>2022</v>
      </c>
      <c r="D33" s="57"/>
      <c r="E33" s="58"/>
      <c r="F33" s="58"/>
      <c r="G33" s="136"/>
      <c r="H33" s="137"/>
      <c r="I33" s="137"/>
      <c r="J33" s="137"/>
      <c r="K33" s="137"/>
      <c r="L33" s="238">
        <f>L30+34</f>
        <v>404</v>
      </c>
      <c r="M33" s="238"/>
      <c r="N33" s="20" t="s">
        <v>121</v>
      </c>
      <c r="O33" s="21"/>
      <c r="P33" s="112" t="s">
        <v>265</v>
      </c>
      <c r="Q33" s="113"/>
      <c r="R33" s="113"/>
      <c r="S33" s="113"/>
      <c r="T33" s="113"/>
      <c r="U33" s="113"/>
      <c r="V33" s="114"/>
      <c r="W33" s="26" t="s">
        <v>2014</v>
      </c>
      <c r="X33" s="236">
        <v>0.7</v>
      </c>
      <c r="Y33" s="237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2"/>
      <c r="AN33" s="104"/>
      <c r="AO33" s="105"/>
      <c r="AP33" s="115"/>
      <c r="AQ33" s="104"/>
      <c r="AR33" s="105"/>
      <c r="AS33" s="196">
        <f>ROUND(ROUND(L33*X33,0)*(1+AQ16),0)</f>
        <v>354</v>
      </c>
      <c r="AT33" s="41"/>
    </row>
    <row r="34" spans="1:47" ht="17.100000000000001" customHeight="1">
      <c r="A34" s="1"/>
    </row>
    <row r="35" spans="1:47" ht="17.100000000000001" customHeight="1">
      <c r="A35" s="1"/>
    </row>
    <row r="36" spans="1:47" ht="17.100000000000001" customHeight="1">
      <c r="A36" s="1"/>
      <c r="B36" s="1" t="s">
        <v>1756</v>
      </c>
    </row>
    <row r="37" spans="1:47" s="155" customFormat="1" ht="17.100000000000001" customHeight="1">
      <c r="A37" s="2" t="s">
        <v>2023</v>
      </c>
      <c r="B37" s="151"/>
      <c r="C37" s="11" t="s">
        <v>114</v>
      </c>
      <c r="D37" s="152"/>
      <c r="E37" s="148"/>
      <c r="F37" s="148"/>
      <c r="G37" s="148"/>
      <c r="H37" s="148"/>
      <c r="I37" s="148"/>
      <c r="J37" s="148"/>
      <c r="K37" s="16"/>
      <c r="L37" s="16"/>
      <c r="M37" s="16"/>
      <c r="N37" s="16"/>
      <c r="O37" s="16"/>
      <c r="P37" s="16"/>
      <c r="Q37" s="148"/>
      <c r="R37" s="148"/>
      <c r="S37" s="148"/>
      <c r="T37" s="12"/>
      <c r="U37" s="153"/>
      <c r="V37" s="153"/>
      <c r="W37" s="148"/>
      <c r="X37" s="154" t="s">
        <v>2024</v>
      </c>
      <c r="Y37" s="153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3" t="s">
        <v>115</v>
      </c>
      <c r="AT37" s="3" t="s">
        <v>116</v>
      </c>
      <c r="AU37" s="121"/>
    </row>
    <row r="38" spans="1:47" s="155" customFormat="1" ht="17.100000000000001" customHeight="1">
      <c r="A38" s="4" t="s">
        <v>117</v>
      </c>
      <c r="B38" s="5" t="s">
        <v>118</v>
      </c>
      <c r="C38" s="21"/>
      <c r="D38" s="124"/>
      <c r="E38" s="122"/>
      <c r="F38" s="122"/>
      <c r="G38" s="122"/>
      <c r="H38" s="122"/>
      <c r="I38" s="122"/>
      <c r="J38" s="122"/>
      <c r="K38" s="20"/>
      <c r="L38" s="20"/>
      <c r="M38" s="20"/>
      <c r="N38" s="20"/>
      <c r="O38" s="20"/>
      <c r="P38" s="20"/>
      <c r="Q38" s="122"/>
      <c r="R38" s="122"/>
      <c r="S38" s="122"/>
      <c r="T38" s="122"/>
      <c r="U38" s="156"/>
      <c r="V38" s="156"/>
      <c r="W38" s="122"/>
      <c r="X38" s="156"/>
      <c r="Y38" s="156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6" t="s">
        <v>119</v>
      </c>
      <c r="AT38" s="6" t="s">
        <v>120</v>
      </c>
      <c r="AU38" s="121"/>
    </row>
    <row r="39" spans="1:47" s="155" customFormat="1" ht="17.100000000000001" customHeight="1">
      <c r="A39" s="7">
        <v>16</v>
      </c>
      <c r="B39" s="8">
        <v>8270</v>
      </c>
      <c r="C39" s="9" t="s">
        <v>954</v>
      </c>
      <c r="D39" s="242" t="s">
        <v>1211</v>
      </c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15"/>
      <c r="P39" s="16"/>
      <c r="Q39" s="16"/>
      <c r="R39" s="16"/>
      <c r="S39" s="16"/>
      <c r="T39" s="28"/>
      <c r="U39" s="28"/>
      <c r="V39" s="148"/>
      <c r="W39" s="16"/>
      <c r="X39" s="44"/>
      <c r="Y39" s="45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26"/>
      <c r="AN39" s="39"/>
      <c r="AO39" s="40"/>
      <c r="AP39" s="53"/>
      <c r="AQ39" s="46"/>
      <c r="AR39" s="52"/>
      <c r="AS39" s="195">
        <f>ROUND(L41*(1+AQ48),0)</f>
        <v>128</v>
      </c>
      <c r="AT39" s="49" t="s">
        <v>1790</v>
      </c>
    </row>
    <row r="40" spans="1:47" s="155" customFormat="1" ht="17.100000000000001" customHeight="1">
      <c r="A40" s="7">
        <v>16</v>
      </c>
      <c r="B40" s="8">
        <v>8271</v>
      </c>
      <c r="C40" s="9" t="s">
        <v>955</v>
      </c>
      <c r="D40" s="250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133"/>
      <c r="P40" s="19"/>
      <c r="Q40" s="20"/>
      <c r="R40" s="20"/>
      <c r="S40" s="20"/>
      <c r="T40" s="31"/>
      <c r="U40" s="31"/>
      <c r="V40" s="122"/>
      <c r="W40" s="122"/>
      <c r="X40" s="122"/>
      <c r="Y40" s="129"/>
      <c r="Z40" s="43" t="s">
        <v>1791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2" t="s">
        <v>1792</v>
      </c>
      <c r="AN40" s="230">
        <v>1</v>
      </c>
      <c r="AO40" s="231"/>
      <c r="AP40" s="54"/>
      <c r="AQ40" s="27"/>
      <c r="AR40" s="48"/>
      <c r="AS40" s="195">
        <f>ROUND(ROUND(L41*AN40,0)*(1+AQ48),0)</f>
        <v>128</v>
      </c>
      <c r="AT40" s="29"/>
    </row>
    <row r="41" spans="1:47" s="155" customFormat="1" ht="17.100000000000001" customHeight="1">
      <c r="A41" s="7">
        <v>16</v>
      </c>
      <c r="B41" s="8">
        <v>8272</v>
      </c>
      <c r="C41" s="9" t="s">
        <v>2025</v>
      </c>
      <c r="D41" s="55"/>
      <c r="E41" s="56"/>
      <c r="F41" s="56"/>
      <c r="G41" s="134"/>
      <c r="H41" s="135"/>
      <c r="I41" s="135"/>
      <c r="J41" s="135"/>
      <c r="K41" s="135"/>
      <c r="L41" s="304">
        <v>102</v>
      </c>
      <c r="M41" s="304"/>
      <c r="N41" s="14" t="s">
        <v>121</v>
      </c>
      <c r="O41" s="18"/>
      <c r="P41" s="91" t="s">
        <v>265</v>
      </c>
      <c r="Q41" s="92"/>
      <c r="R41" s="92"/>
      <c r="S41" s="92"/>
      <c r="T41" s="92"/>
      <c r="U41" s="92"/>
      <c r="V41" s="33"/>
      <c r="W41" s="24" t="s">
        <v>1792</v>
      </c>
      <c r="X41" s="239">
        <v>0.7</v>
      </c>
      <c r="Y41" s="240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26"/>
      <c r="AN41" s="39"/>
      <c r="AO41" s="40"/>
      <c r="AP41" s="42"/>
      <c r="AQ41" s="37"/>
      <c r="AR41" s="38"/>
      <c r="AS41" s="195">
        <f>ROUND(ROUND(L41*X41,0)*(1+AQ48),0)</f>
        <v>89</v>
      </c>
      <c r="AT41" s="29"/>
    </row>
    <row r="42" spans="1:47" s="155" customFormat="1" ht="17.100000000000001" customHeight="1">
      <c r="A42" s="7">
        <v>16</v>
      </c>
      <c r="B42" s="8">
        <v>8274</v>
      </c>
      <c r="C42" s="9" t="s">
        <v>2026</v>
      </c>
      <c r="D42" s="242" t="s">
        <v>2220</v>
      </c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15"/>
      <c r="P42" s="16"/>
      <c r="Q42" s="16"/>
      <c r="R42" s="16"/>
      <c r="S42" s="16"/>
      <c r="T42" s="28"/>
      <c r="U42" s="28"/>
      <c r="V42" s="148"/>
      <c r="W42" s="16"/>
      <c r="X42" s="44"/>
      <c r="Y42" s="45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26"/>
      <c r="AN42" s="39"/>
      <c r="AO42" s="40"/>
      <c r="AP42" s="42"/>
      <c r="AQ42" s="37"/>
      <c r="AR42" s="38"/>
      <c r="AS42" s="195">
        <f>ROUND(L44*(1+AQ48),0)</f>
        <v>185</v>
      </c>
      <c r="AT42" s="29"/>
    </row>
    <row r="43" spans="1:47" s="155" customFormat="1" ht="17.100000000000001" customHeight="1">
      <c r="A43" s="7">
        <v>16</v>
      </c>
      <c r="B43" s="8">
        <v>8275</v>
      </c>
      <c r="C43" s="9" t="s">
        <v>1432</v>
      </c>
      <c r="D43" s="257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133"/>
      <c r="P43" s="19"/>
      <c r="Q43" s="20"/>
      <c r="R43" s="20"/>
      <c r="S43" s="20"/>
      <c r="T43" s="31"/>
      <c r="U43" s="31"/>
      <c r="V43" s="122"/>
      <c r="W43" s="122"/>
      <c r="X43" s="122"/>
      <c r="Y43" s="129"/>
      <c r="Z43" s="43" t="s">
        <v>1791</v>
      </c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2" t="s">
        <v>1792</v>
      </c>
      <c r="AN43" s="236">
        <v>1</v>
      </c>
      <c r="AO43" s="237"/>
      <c r="AP43" s="54"/>
      <c r="AQ43" s="27"/>
      <c r="AR43" s="48"/>
      <c r="AS43" s="195">
        <f>ROUND(ROUND(L44*AN43,0)*(1+AQ48),0)</f>
        <v>185</v>
      </c>
      <c r="AT43" s="29"/>
    </row>
    <row r="44" spans="1:47" s="155" customFormat="1" ht="17.100000000000001" customHeight="1">
      <c r="A44" s="7">
        <v>16</v>
      </c>
      <c r="B44" s="8">
        <v>8276</v>
      </c>
      <c r="C44" s="9" t="s">
        <v>2027</v>
      </c>
      <c r="D44" s="55"/>
      <c r="E44" s="56"/>
      <c r="F44" s="56"/>
      <c r="G44" s="134"/>
      <c r="H44" s="135"/>
      <c r="I44" s="135"/>
      <c r="J44" s="135"/>
      <c r="K44" s="135"/>
      <c r="L44" s="305">
        <v>148</v>
      </c>
      <c r="M44" s="305"/>
      <c r="N44" s="14" t="s">
        <v>121</v>
      </c>
      <c r="O44" s="18"/>
      <c r="P44" s="91" t="s">
        <v>265</v>
      </c>
      <c r="Q44" s="92"/>
      <c r="R44" s="92"/>
      <c r="S44" s="92"/>
      <c r="T44" s="92"/>
      <c r="U44" s="92"/>
      <c r="V44" s="33"/>
      <c r="W44" s="24" t="s">
        <v>1792</v>
      </c>
      <c r="X44" s="236">
        <v>0.7</v>
      </c>
      <c r="Y44" s="23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26"/>
      <c r="AN44" s="39"/>
      <c r="AO44" s="40"/>
      <c r="AP44" s="42"/>
      <c r="AQ44" s="37"/>
      <c r="AR44" s="38"/>
      <c r="AS44" s="195">
        <f>ROUND(ROUND(L44*X44,0)*(1+AQ48),0)</f>
        <v>130</v>
      </c>
      <c r="AT44" s="29"/>
    </row>
    <row r="45" spans="1:47" s="155" customFormat="1" ht="17.100000000000001" customHeight="1">
      <c r="A45" s="7">
        <v>16</v>
      </c>
      <c r="B45" s="8">
        <v>8277</v>
      </c>
      <c r="C45" s="9" t="s">
        <v>956</v>
      </c>
      <c r="D45" s="242" t="s">
        <v>1440</v>
      </c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15"/>
      <c r="P45" s="16"/>
      <c r="Q45" s="16"/>
      <c r="R45" s="16"/>
      <c r="S45" s="16"/>
      <c r="T45" s="28"/>
      <c r="U45" s="28"/>
      <c r="V45" s="148"/>
      <c r="W45" s="16"/>
      <c r="X45" s="44"/>
      <c r="Y45" s="45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26"/>
      <c r="AN45" s="39"/>
      <c r="AO45" s="40"/>
      <c r="AP45" s="252" t="s">
        <v>827</v>
      </c>
      <c r="AQ45" s="253"/>
      <c r="AR45" s="254"/>
      <c r="AS45" s="195">
        <f>ROUND(L47*(1+AQ48),0)</f>
        <v>239</v>
      </c>
      <c r="AT45" s="29"/>
    </row>
    <row r="46" spans="1:47" s="155" customFormat="1" ht="17.100000000000001" customHeight="1">
      <c r="A46" s="7">
        <v>16</v>
      </c>
      <c r="B46" s="8">
        <v>8278</v>
      </c>
      <c r="C46" s="9" t="s">
        <v>957</v>
      </c>
      <c r="D46" s="257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133"/>
      <c r="P46" s="19"/>
      <c r="Q46" s="20"/>
      <c r="R46" s="20"/>
      <c r="S46" s="20"/>
      <c r="T46" s="31"/>
      <c r="U46" s="31"/>
      <c r="V46" s="122"/>
      <c r="W46" s="122"/>
      <c r="X46" s="122"/>
      <c r="Y46" s="129"/>
      <c r="Z46" s="43" t="s">
        <v>1791</v>
      </c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2" t="s">
        <v>1792</v>
      </c>
      <c r="AN46" s="230">
        <v>1</v>
      </c>
      <c r="AO46" s="231"/>
      <c r="AP46" s="252"/>
      <c r="AQ46" s="253"/>
      <c r="AR46" s="254"/>
      <c r="AS46" s="195">
        <f>ROUND(ROUND(L47*AN46,0)*(1+AQ48),0)</f>
        <v>239</v>
      </c>
      <c r="AT46" s="29"/>
    </row>
    <row r="47" spans="1:47" s="155" customFormat="1" ht="17.100000000000001" customHeight="1">
      <c r="A47" s="7">
        <v>16</v>
      </c>
      <c r="B47" s="8">
        <v>8279</v>
      </c>
      <c r="C47" s="9" t="s">
        <v>2028</v>
      </c>
      <c r="D47" s="55"/>
      <c r="E47" s="56"/>
      <c r="F47" s="56"/>
      <c r="G47" s="134"/>
      <c r="H47" s="135"/>
      <c r="I47" s="135"/>
      <c r="J47" s="135"/>
      <c r="K47" s="135"/>
      <c r="L47" s="304">
        <v>191</v>
      </c>
      <c r="M47" s="304"/>
      <c r="N47" s="14" t="s">
        <v>121</v>
      </c>
      <c r="O47" s="18"/>
      <c r="P47" s="91" t="s">
        <v>265</v>
      </c>
      <c r="Q47" s="92"/>
      <c r="R47" s="92"/>
      <c r="S47" s="92"/>
      <c r="T47" s="92"/>
      <c r="U47" s="92"/>
      <c r="V47" s="33"/>
      <c r="W47" s="24" t="s">
        <v>1792</v>
      </c>
      <c r="X47" s="239">
        <v>0.7</v>
      </c>
      <c r="Y47" s="240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26"/>
      <c r="AN47" s="39"/>
      <c r="AO47" s="40"/>
      <c r="AP47" s="252"/>
      <c r="AQ47" s="253"/>
      <c r="AR47" s="254"/>
      <c r="AS47" s="195">
        <f>ROUND(ROUND(L47*X47,0)*(1+AQ48),0)</f>
        <v>168</v>
      </c>
      <c r="AT47" s="29"/>
    </row>
    <row r="48" spans="1:47" s="155" customFormat="1" ht="17.100000000000001" customHeight="1">
      <c r="A48" s="7">
        <v>16</v>
      </c>
      <c r="B48" s="8">
        <v>8281</v>
      </c>
      <c r="C48" s="9" t="s">
        <v>2029</v>
      </c>
      <c r="D48" s="242" t="s">
        <v>1441</v>
      </c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15"/>
      <c r="P48" s="16"/>
      <c r="Q48" s="16"/>
      <c r="R48" s="16"/>
      <c r="S48" s="16"/>
      <c r="T48" s="28"/>
      <c r="U48" s="28"/>
      <c r="V48" s="148"/>
      <c r="W48" s="16"/>
      <c r="X48" s="44"/>
      <c r="Y48" s="45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26"/>
      <c r="AN48" s="39"/>
      <c r="AO48" s="40"/>
      <c r="AP48" s="36" t="s">
        <v>1792</v>
      </c>
      <c r="AQ48" s="239">
        <v>0.25</v>
      </c>
      <c r="AR48" s="240"/>
      <c r="AS48" s="195">
        <f>ROUND(L50*(1+AQ48),0)</f>
        <v>290</v>
      </c>
      <c r="AT48" s="29"/>
    </row>
    <row r="49" spans="1:46" s="155" customFormat="1" ht="17.100000000000001" customHeight="1">
      <c r="A49" s="7">
        <v>16</v>
      </c>
      <c r="B49" s="8">
        <v>8282</v>
      </c>
      <c r="C49" s="9" t="s">
        <v>1433</v>
      </c>
      <c r="D49" s="257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133"/>
      <c r="P49" s="19"/>
      <c r="Q49" s="20"/>
      <c r="R49" s="20"/>
      <c r="S49" s="20"/>
      <c r="T49" s="31"/>
      <c r="U49" s="31"/>
      <c r="V49" s="122"/>
      <c r="W49" s="122"/>
      <c r="X49" s="122"/>
      <c r="Y49" s="129"/>
      <c r="Z49" s="43" t="s">
        <v>1791</v>
      </c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2" t="s">
        <v>1792</v>
      </c>
      <c r="AN49" s="230">
        <v>1</v>
      </c>
      <c r="AO49" s="231"/>
      <c r="AR49" s="67" t="s">
        <v>824</v>
      </c>
      <c r="AS49" s="195">
        <f>ROUND(ROUND(L50*AN49,0)*(1+AQ48),0)</f>
        <v>290</v>
      </c>
      <c r="AT49" s="29"/>
    </row>
    <row r="50" spans="1:46" s="155" customFormat="1" ht="17.100000000000001" customHeight="1">
      <c r="A50" s="7">
        <v>16</v>
      </c>
      <c r="B50" s="8">
        <v>8283</v>
      </c>
      <c r="C50" s="9" t="s">
        <v>2030</v>
      </c>
      <c r="D50" s="55"/>
      <c r="E50" s="56"/>
      <c r="F50" s="56"/>
      <c r="G50" s="134"/>
      <c r="H50" s="135"/>
      <c r="I50" s="135"/>
      <c r="J50" s="135"/>
      <c r="K50" s="135"/>
      <c r="L50" s="241">
        <v>232</v>
      </c>
      <c r="M50" s="241"/>
      <c r="N50" s="14" t="s">
        <v>121</v>
      </c>
      <c r="O50" s="18"/>
      <c r="P50" s="91" t="s">
        <v>265</v>
      </c>
      <c r="Q50" s="92"/>
      <c r="R50" s="92"/>
      <c r="S50" s="92"/>
      <c r="T50" s="92"/>
      <c r="U50" s="92"/>
      <c r="V50" s="33"/>
      <c r="W50" s="24" t="s">
        <v>1792</v>
      </c>
      <c r="X50" s="239">
        <v>0.7</v>
      </c>
      <c r="Y50" s="240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26"/>
      <c r="AN50" s="39"/>
      <c r="AO50" s="40"/>
      <c r="AS50" s="195">
        <f>ROUND(ROUND(L50*X50,0)*(1+AQ48),0)</f>
        <v>203</v>
      </c>
      <c r="AT50" s="29"/>
    </row>
    <row r="51" spans="1:46" s="155" customFormat="1" ht="17.100000000000001" customHeight="1">
      <c r="A51" s="7">
        <v>16</v>
      </c>
      <c r="B51" s="8">
        <v>8284</v>
      </c>
      <c r="C51" s="9" t="s">
        <v>958</v>
      </c>
      <c r="D51" s="242" t="s">
        <v>2221</v>
      </c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15"/>
      <c r="P51" s="16"/>
      <c r="Q51" s="16"/>
      <c r="R51" s="16"/>
      <c r="S51" s="16"/>
      <c r="T51" s="28"/>
      <c r="U51" s="28"/>
      <c r="V51" s="148"/>
      <c r="W51" s="16"/>
      <c r="X51" s="44"/>
      <c r="Y51" s="45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26"/>
      <c r="AN51" s="39"/>
      <c r="AO51" s="40"/>
      <c r="AP51" s="36"/>
      <c r="AQ51" s="239"/>
      <c r="AR51" s="240"/>
      <c r="AS51" s="195">
        <f>ROUND(L53*(1+AQ48),0)</f>
        <v>335</v>
      </c>
      <c r="AT51" s="29"/>
    </row>
    <row r="52" spans="1:46" s="155" customFormat="1" ht="17.100000000000001" customHeight="1">
      <c r="A52" s="7">
        <v>16</v>
      </c>
      <c r="B52" s="8">
        <v>8285</v>
      </c>
      <c r="C52" s="9" t="s">
        <v>959</v>
      </c>
      <c r="D52" s="257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133"/>
      <c r="P52" s="19"/>
      <c r="Q52" s="20"/>
      <c r="R52" s="20"/>
      <c r="S52" s="20"/>
      <c r="T52" s="31"/>
      <c r="U52" s="31"/>
      <c r="V52" s="122"/>
      <c r="W52" s="122"/>
      <c r="X52" s="122"/>
      <c r="Y52" s="129"/>
      <c r="Z52" s="43" t="s">
        <v>1791</v>
      </c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2" t="s">
        <v>1792</v>
      </c>
      <c r="AN52" s="230">
        <v>1</v>
      </c>
      <c r="AO52" s="231"/>
      <c r="AR52" s="67"/>
      <c r="AS52" s="195">
        <f>ROUND(ROUND(L53*AN52,0)*(1+AQ48),0)</f>
        <v>335</v>
      </c>
      <c r="AT52" s="29"/>
    </row>
    <row r="53" spans="1:46" s="155" customFormat="1" ht="17.100000000000001" customHeight="1">
      <c r="A53" s="7">
        <v>16</v>
      </c>
      <c r="B53" s="8">
        <v>8286</v>
      </c>
      <c r="C53" s="9" t="s">
        <v>2031</v>
      </c>
      <c r="D53" s="55"/>
      <c r="E53" s="56"/>
      <c r="F53" s="56"/>
      <c r="G53" s="134"/>
      <c r="H53" s="135"/>
      <c r="I53" s="135"/>
      <c r="J53" s="135"/>
      <c r="K53" s="135"/>
      <c r="L53" s="241">
        <v>268</v>
      </c>
      <c r="M53" s="241"/>
      <c r="N53" s="14" t="s">
        <v>121</v>
      </c>
      <c r="O53" s="18"/>
      <c r="P53" s="91" t="s">
        <v>265</v>
      </c>
      <c r="Q53" s="92"/>
      <c r="R53" s="92"/>
      <c r="S53" s="92"/>
      <c r="T53" s="92"/>
      <c r="U53" s="92"/>
      <c r="V53" s="33"/>
      <c r="W53" s="24" t="s">
        <v>1792</v>
      </c>
      <c r="X53" s="239">
        <v>0.7</v>
      </c>
      <c r="Y53" s="240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26"/>
      <c r="AN53" s="39"/>
      <c r="AO53" s="40"/>
      <c r="AS53" s="195">
        <f>ROUND(ROUND(L53*X53,0)*(1+AQ48),0)</f>
        <v>235</v>
      </c>
      <c r="AT53" s="29"/>
    </row>
    <row r="54" spans="1:46" s="155" customFormat="1" ht="17.100000000000001" customHeight="1">
      <c r="A54" s="7">
        <v>16</v>
      </c>
      <c r="B54" s="8">
        <v>8288</v>
      </c>
      <c r="C54" s="9" t="s">
        <v>2032</v>
      </c>
      <c r="D54" s="242" t="s">
        <v>2222</v>
      </c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15"/>
      <c r="P54" s="16"/>
      <c r="Q54" s="16"/>
      <c r="R54" s="16"/>
      <c r="S54" s="16"/>
      <c r="T54" s="28"/>
      <c r="U54" s="28"/>
      <c r="V54" s="148"/>
      <c r="W54" s="16"/>
      <c r="X54" s="44"/>
      <c r="Y54" s="45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26"/>
      <c r="AN54" s="39"/>
      <c r="AO54" s="40"/>
      <c r="AP54" s="36"/>
      <c r="AQ54" s="239"/>
      <c r="AR54" s="240"/>
      <c r="AS54" s="195">
        <f>ROUND(L56*(1+AQ48),0)</f>
        <v>378</v>
      </c>
      <c r="AT54" s="29"/>
    </row>
    <row r="55" spans="1:46" s="155" customFormat="1" ht="17.100000000000001" customHeight="1">
      <c r="A55" s="7">
        <v>16</v>
      </c>
      <c r="B55" s="8">
        <v>8289</v>
      </c>
      <c r="C55" s="9" t="s">
        <v>1434</v>
      </c>
      <c r="D55" s="257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133"/>
      <c r="P55" s="19"/>
      <c r="Q55" s="20"/>
      <c r="R55" s="20"/>
      <c r="S55" s="20"/>
      <c r="T55" s="31"/>
      <c r="U55" s="31"/>
      <c r="V55" s="122"/>
      <c r="W55" s="122"/>
      <c r="X55" s="122"/>
      <c r="Y55" s="129"/>
      <c r="Z55" s="43" t="s">
        <v>1791</v>
      </c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2" t="s">
        <v>1792</v>
      </c>
      <c r="AN55" s="230">
        <v>1</v>
      </c>
      <c r="AO55" s="231"/>
      <c r="AR55" s="67"/>
      <c r="AS55" s="195">
        <f>ROUND(ROUND(L56*AN55,0)*(1+AQ48),0)</f>
        <v>378</v>
      </c>
      <c r="AT55" s="29"/>
    </row>
    <row r="56" spans="1:46" s="155" customFormat="1" ht="17.100000000000001" customHeight="1">
      <c r="A56" s="7">
        <v>16</v>
      </c>
      <c r="B56" s="8">
        <v>8290</v>
      </c>
      <c r="C56" s="9" t="s">
        <v>2033</v>
      </c>
      <c r="D56" s="55"/>
      <c r="E56" s="56"/>
      <c r="F56" s="56"/>
      <c r="G56" s="134"/>
      <c r="H56" s="135"/>
      <c r="I56" s="135"/>
      <c r="J56" s="135"/>
      <c r="K56" s="135"/>
      <c r="L56" s="241">
        <v>302</v>
      </c>
      <c r="M56" s="241"/>
      <c r="N56" s="14" t="s">
        <v>121</v>
      </c>
      <c r="O56" s="18"/>
      <c r="P56" s="91" t="s">
        <v>265</v>
      </c>
      <c r="Q56" s="92"/>
      <c r="R56" s="92"/>
      <c r="S56" s="92"/>
      <c r="T56" s="92"/>
      <c r="U56" s="92"/>
      <c r="V56" s="33"/>
      <c r="W56" s="24" t="s">
        <v>1792</v>
      </c>
      <c r="X56" s="239">
        <v>0.7</v>
      </c>
      <c r="Y56" s="240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26"/>
      <c r="AN56" s="39"/>
      <c r="AO56" s="40"/>
      <c r="AS56" s="195">
        <f>ROUND(ROUND(L56*X56,0)*(1+AQ48),0)</f>
        <v>264</v>
      </c>
      <c r="AT56" s="29"/>
    </row>
    <row r="57" spans="1:46" s="155" customFormat="1" ht="17.100000000000001" customHeight="1">
      <c r="A57" s="7">
        <v>16</v>
      </c>
      <c r="B57" s="8">
        <v>8291</v>
      </c>
      <c r="C57" s="9" t="s">
        <v>960</v>
      </c>
      <c r="D57" s="242" t="s">
        <v>2223</v>
      </c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15"/>
      <c r="P57" s="16"/>
      <c r="Q57" s="16"/>
      <c r="R57" s="16"/>
      <c r="S57" s="16"/>
      <c r="T57" s="28"/>
      <c r="U57" s="28"/>
      <c r="V57" s="148"/>
      <c r="W57" s="16"/>
      <c r="X57" s="44"/>
      <c r="Y57" s="45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26"/>
      <c r="AN57" s="39"/>
      <c r="AO57" s="40"/>
      <c r="AR57" s="123"/>
      <c r="AS57" s="195">
        <f>ROUND(L59*(1+AQ48),0)</f>
        <v>420</v>
      </c>
      <c r="AT57" s="29"/>
    </row>
    <row r="58" spans="1:46" s="155" customFormat="1" ht="17.100000000000001" customHeight="1">
      <c r="A58" s="7">
        <v>16</v>
      </c>
      <c r="B58" s="8">
        <v>8292</v>
      </c>
      <c r="C58" s="9" t="s">
        <v>961</v>
      </c>
      <c r="D58" s="257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133"/>
      <c r="P58" s="19"/>
      <c r="Q58" s="20"/>
      <c r="R58" s="20"/>
      <c r="S58" s="20"/>
      <c r="T58" s="31"/>
      <c r="U58" s="31"/>
      <c r="V58" s="122"/>
      <c r="W58" s="122"/>
      <c r="X58" s="122"/>
      <c r="Y58" s="129"/>
      <c r="Z58" s="43" t="s">
        <v>1791</v>
      </c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2" t="s">
        <v>1792</v>
      </c>
      <c r="AN58" s="230">
        <v>1</v>
      </c>
      <c r="AO58" s="231"/>
      <c r="AS58" s="195">
        <f>ROUND(ROUND(L59*AN58,0)*(1+AQ48),0)</f>
        <v>420</v>
      </c>
      <c r="AT58" s="29"/>
    </row>
    <row r="59" spans="1:46" s="155" customFormat="1" ht="17.100000000000001" customHeight="1">
      <c r="A59" s="7">
        <v>16</v>
      </c>
      <c r="B59" s="8">
        <v>8293</v>
      </c>
      <c r="C59" s="9" t="s">
        <v>2034</v>
      </c>
      <c r="D59" s="55"/>
      <c r="E59" s="56"/>
      <c r="F59" s="56"/>
      <c r="G59" s="134"/>
      <c r="H59" s="135"/>
      <c r="I59" s="135"/>
      <c r="J59" s="135"/>
      <c r="K59" s="135"/>
      <c r="L59" s="241">
        <f>L56+34</f>
        <v>336</v>
      </c>
      <c r="M59" s="241"/>
      <c r="N59" s="14" t="s">
        <v>121</v>
      </c>
      <c r="O59" s="18"/>
      <c r="P59" s="91" t="s">
        <v>265</v>
      </c>
      <c r="Q59" s="92"/>
      <c r="R59" s="92"/>
      <c r="S59" s="92"/>
      <c r="T59" s="92"/>
      <c r="U59" s="92"/>
      <c r="V59" s="33"/>
      <c r="W59" s="24" t="s">
        <v>1792</v>
      </c>
      <c r="X59" s="239">
        <v>0.7</v>
      </c>
      <c r="Y59" s="240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26"/>
      <c r="AN59" s="39"/>
      <c r="AO59" s="40"/>
      <c r="AP59" s="42"/>
      <c r="AQ59" s="37"/>
      <c r="AR59" s="38"/>
      <c r="AS59" s="195">
        <f>ROUND(ROUND(L59*X59,0)*(1+AQ48),0)</f>
        <v>294</v>
      </c>
      <c r="AT59" s="29"/>
    </row>
    <row r="60" spans="1:46" s="155" customFormat="1" ht="17.100000000000001" customHeight="1">
      <c r="A60" s="7">
        <v>16</v>
      </c>
      <c r="B60" s="8">
        <v>8295</v>
      </c>
      <c r="C60" s="9" t="s">
        <v>2035</v>
      </c>
      <c r="D60" s="242" t="s">
        <v>1442</v>
      </c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15"/>
      <c r="P60" s="16"/>
      <c r="Q60" s="16"/>
      <c r="R60" s="16"/>
      <c r="S60" s="16"/>
      <c r="T60" s="28"/>
      <c r="U60" s="28"/>
      <c r="V60" s="148"/>
      <c r="W60" s="16"/>
      <c r="X60" s="44"/>
      <c r="Y60" s="45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26"/>
      <c r="AN60" s="39"/>
      <c r="AO60" s="40"/>
      <c r="AP60" s="42"/>
      <c r="AQ60" s="37"/>
      <c r="AR60" s="38"/>
      <c r="AS60" s="195">
        <f>ROUND(L62*(1+AQ48),0)</f>
        <v>463</v>
      </c>
      <c r="AT60" s="29"/>
    </row>
    <row r="61" spans="1:46" s="155" customFormat="1" ht="17.100000000000001" customHeight="1">
      <c r="A61" s="7">
        <v>16</v>
      </c>
      <c r="B61" s="8">
        <v>8296</v>
      </c>
      <c r="C61" s="9" t="s">
        <v>1435</v>
      </c>
      <c r="D61" s="257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133"/>
      <c r="P61" s="19"/>
      <c r="Q61" s="20"/>
      <c r="R61" s="20"/>
      <c r="S61" s="20"/>
      <c r="T61" s="31"/>
      <c r="U61" s="31"/>
      <c r="V61" s="122"/>
      <c r="W61" s="122"/>
      <c r="X61" s="122"/>
      <c r="Y61" s="129"/>
      <c r="Z61" s="43" t="s">
        <v>1791</v>
      </c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2" t="s">
        <v>1792</v>
      </c>
      <c r="AN61" s="230">
        <v>1</v>
      </c>
      <c r="AO61" s="231"/>
      <c r="AP61" s="54"/>
      <c r="AQ61" s="27"/>
      <c r="AR61" s="48"/>
      <c r="AS61" s="195">
        <f>ROUND(ROUND(L62*AN61,0)*(1+AQ48),0)</f>
        <v>463</v>
      </c>
      <c r="AT61" s="29"/>
    </row>
    <row r="62" spans="1:46" s="155" customFormat="1" ht="17.100000000000001" customHeight="1">
      <c r="A62" s="7">
        <v>16</v>
      </c>
      <c r="B62" s="8">
        <v>8297</v>
      </c>
      <c r="C62" s="9" t="s">
        <v>2036</v>
      </c>
      <c r="D62" s="55"/>
      <c r="E62" s="56"/>
      <c r="F62" s="56"/>
      <c r="G62" s="134"/>
      <c r="H62" s="135"/>
      <c r="I62" s="135"/>
      <c r="J62" s="135"/>
      <c r="K62" s="135"/>
      <c r="L62" s="241">
        <f>L59+34</f>
        <v>370</v>
      </c>
      <c r="M62" s="241"/>
      <c r="N62" s="14" t="s">
        <v>121</v>
      </c>
      <c r="O62" s="18"/>
      <c r="P62" s="91" t="s">
        <v>265</v>
      </c>
      <c r="Q62" s="92"/>
      <c r="R62" s="92"/>
      <c r="S62" s="92"/>
      <c r="T62" s="92"/>
      <c r="U62" s="92"/>
      <c r="V62" s="33"/>
      <c r="W62" s="24" t="s">
        <v>1792</v>
      </c>
      <c r="X62" s="239">
        <v>0.7</v>
      </c>
      <c r="Y62" s="240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26"/>
      <c r="AN62" s="39"/>
      <c r="AO62" s="40"/>
      <c r="AP62" s="42"/>
      <c r="AQ62" s="37"/>
      <c r="AR62" s="38"/>
      <c r="AS62" s="195">
        <f>ROUND(ROUND(L62*X62,0)*(1+AQ48),0)</f>
        <v>324</v>
      </c>
      <c r="AT62" s="29"/>
    </row>
    <row r="63" spans="1:46" s="155" customFormat="1" ht="17.100000000000001" customHeight="1">
      <c r="A63" s="7">
        <v>16</v>
      </c>
      <c r="B63" s="8">
        <v>8298</v>
      </c>
      <c r="C63" s="9" t="s">
        <v>962</v>
      </c>
      <c r="D63" s="242" t="s">
        <v>2224</v>
      </c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15"/>
      <c r="P63" s="16"/>
      <c r="Q63" s="16"/>
      <c r="R63" s="16"/>
      <c r="S63" s="16"/>
      <c r="T63" s="28"/>
      <c r="U63" s="28"/>
      <c r="V63" s="148"/>
      <c r="W63" s="16"/>
      <c r="X63" s="44"/>
      <c r="Y63" s="45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26"/>
      <c r="AN63" s="39"/>
      <c r="AO63" s="40"/>
      <c r="AP63" s="42"/>
      <c r="AQ63" s="37"/>
      <c r="AR63" s="38"/>
      <c r="AS63" s="195">
        <f>ROUND(L65*(1+AQ48),0)</f>
        <v>505</v>
      </c>
      <c r="AT63" s="29"/>
    </row>
    <row r="64" spans="1:46" s="155" customFormat="1" ht="17.100000000000001" customHeight="1">
      <c r="A64" s="7">
        <v>16</v>
      </c>
      <c r="B64" s="8">
        <v>8299</v>
      </c>
      <c r="C64" s="9" t="s">
        <v>963</v>
      </c>
      <c r="D64" s="257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133"/>
      <c r="P64" s="19"/>
      <c r="Q64" s="20"/>
      <c r="R64" s="20"/>
      <c r="S64" s="20"/>
      <c r="T64" s="31"/>
      <c r="U64" s="31"/>
      <c r="V64" s="122"/>
      <c r="W64" s="122"/>
      <c r="X64" s="122"/>
      <c r="Y64" s="129"/>
      <c r="Z64" s="43" t="s">
        <v>1791</v>
      </c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2" t="s">
        <v>1792</v>
      </c>
      <c r="AN64" s="230">
        <v>1</v>
      </c>
      <c r="AO64" s="231"/>
      <c r="AP64" s="54"/>
      <c r="AQ64" s="27"/>
      <c r="AR64" s="48"/>
      <c r="AS64" s="195">
        <f>ROUND(ROUND(L65*AN64,0)*(1+AQ48),0)</f>
        <v>505</v>
      </c>
      <c r="AT64" s="29"/>
    </row>
    <row r="65" spans="1:46" s="155" customFormat="1" ht="17.100000000000001" customHeight="1">
      <c r="A65" s="7">
        <v>16</v>
      </c>
      <c r="B65" s="8">
        <v>8300</v>
      </c>
      <c r="C65" s="9" t="s">
        <v>2037</v>
      </c>
      <c r="D65" s="55"/>
      <c r="E65" s="56"/>
      <c r="F65" s="56"/>
      <c r="G65" s="134"/>
      <c r="H65" s="135"/>
      <c r="I65" s="135"/>
      <c r="J65" s="135"/>
      <c r="K65" s="135"/>
      <c r="L65" s="241">
        <f>L62+34</f>
        <v>404</v>
      </c>
      <c r="M65" s="241"/>
      <c r="N65" s="14" t="s">
        <v>121</v>
      </c>
      <c r="O65" s="18"/>
      <c r="P65" s="91" t="s">
        <v>265</v>
      </c>
      <c r="Q65" s="92"/>
      <c r="R65" s="92"/>
      <c r="S65" s="92"/>
      <c r="T65" s="92"/>
      <c r="U65" s="92"/>
      <c r="V65" s="33"/>
      <c r="W65" s="24" t="s">
        <v>1792</v>
      </c>
      <c r="X65" s="239">
        <v>0.7</v>
      </c>
      <c r="Y65" s="240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26"/>
      <c r="AN65" s="39"/>
      <c r="AO65" s="40"/>
      <c r="AP65" s="42"/>
      <c r="AQ65" s="37"/>
      <c r="AR65" s="38"/>
      <c r="AS65" s="195">
        <f>ROUND(ROUND(L65*X65,0)*(1+AQ48),0)</f>
        <v>354</v>
      </c>
      <c r="AT65" s="29"/>
    </row>
    <row r="66" spans="1:46" s="155" customFormat="1" ht="17.100000000000001" customHeight="1">
      <c r="A66" s="7">
        <v>16</v>
      </c>
      <c r="B66" s="8">
        <v>8302</v>
      </c>
      <c r="C66" s="9" t="s">
        <v>2038</v>
      </c>
      <c r="D66" s="242" t="s">
        <v>2225</v>
      </c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15"/>
      <c r="P66" s="16"/>
      <c r="Q66" s="16"/>
      <c r="R66" s="16"/>
      <c r="S66" s="16"/>
      <c r="T66" s="28"/>
      <c r="U66" s="28"/>
      <c r="V66" s="148"/>
      <c r="W66" s="16"/>
      <c r="X66" s="44"/>
      <c r="Y66" s="45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26"/>
      <c r="AN66" s="39"/>
      <c r="AO66" s="40"/>
      <c r="AP66" s="42"/>
      <c r="AQ66" s="37"/>
      <c r="AR66" s="38"/>
      <c r="AS66" s="195">
        <f>ROUND(L68*(1+AQ48),0)</f>
        <v>548</v>
      </c>
      <c r="AT66" s="29"/>
    </row>
    <row r="67" spans="1:46" s="155" customFormat="1" ht="17.100000000000001" customHeight="1">
      <c r="A67" s="7">
        <v>16</v>
      </c>
      <c r="B67" s="8">
        <v>8303</v>
      </c>
      <c r="C67" s="9" t="s">
        <v>1436</v>
      </c>
      <c r="D67" s="257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133"/>
      <c r="P67" s="19"/>
      <c r="Q67" s="20"/>
      <c r="R67" s="20"/>
      <c r="S67" s="20"/>
      <c r="T67" s="31"/>
      <c r="U67" s="31"/>
      <c r="V67" s="122"/>
      <c r="W67" s="122"/>
      <c r="X67" s="122"/>
      <c r="Y67" s="129"/>
      <c r="Z67" s="43" t="s">
        <v>1791</v>
      </c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2" t="s">
        <v>1792</v>
      </c>
      <c r="AN67" s="230">
        <v>1</v>
      </c>
      <c r="AO67" s="231"/>
      <c r="AP67" s="54"/>
      <c r="AQ67" s="27"/>
      <c r="AR67" s="48"/>
      <c r="AS67" s="195">
        <f>ROUND(ROUND(L68*AN67,0)*(1+AQ48),0)</f>
        <v>548</v>
      </c>
      <c r="AT67" s="29"/>
    </row>
    <row r="68" spans="1:46" s="155" customFormat="1" ht="17.100000000000001" customHeight="1">
      <c r="A68" s="7">
        <v>16</v>
      </c>
      <c r="B68" s="8">
        <v>8304</v>
      </c>
      <c r="C68" s="9" t="s">
        <v>2039</v>
      </c>
      <c r="D68" s="55"/>
      <c r="E68" s="56"/>
      <c r="F68" s="56"/>
      <c r="G68" s="134"/>
      <c r="H68" s="135"/>
      <c r="I68" s="135"/>
      <c r="J68" s="135"/>
      <c r="K68" s="135"/>
      <c r="L68" s="241">
        <f>L65+34</f>
        <v>438</v>
      </c>
      <c r="M68" s="241"/>
      <c r="N68" s="14" t="s">
        <v>121</v>
      </c>
      <c r="O68" s="18"/>
      <c r="P68" s="91" t="s">
        <v>265</v>
      </c>
      <c r="Q68" s="92"/>
      <c r="R68" s="92"/>
      <c r="S68" s="92"/>
      <c r="T68" s="92"/>
      <c r="U68" s="92"/>
      <c r="V68" s="33"/>
      <c r="W68" s="24" t="s">
        <v>1792</v>
      </c>
      <c r="X68" s="239">
        <v>0.7</v>
      </c>
      <c r="Y68" s="240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26"/>
      <c r="AN68" s="39"/>
      <c r="AO68" s="40"/>
      <c r="AP68" s="42"/>
      <c r="AQ68" s="37"/>
      <c r="AR68" s="38"/>
      <c r="AS68" s="195">
        <f>ROUND(ROUND(L68*X68,0)*(1+AQ48),0)</f>
        <v>384</v>
      </c>
      <c r="AT68" s="29"/>
    </row>
    <row r="69" spans="1:46" s="155" customFormat="1" ht="17.100000000000001" customHeight="1">
      <c r="A69" s="7">
        <v>16</v>
      </c>
      <c r="B69" s="8">
        <v>8305</v>
      </c>
      <c r="C69" s="9" t="s">
        <v>964</v>
      </c>
      <c r="D69" s="242" t="s">
        <v>1443</v>
      </c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15"/>
      <c r="P69" s="16"/>
      <c r="Q69" s="16"/>
      <c r="R69" s="16"/>
      <c r="S69" s="16"/>
      <c r="T69" s="28"/>
      <c r="U69" s="28"/>
      <c r="V69" s="148"/>
      <c r="W69" s="16"/>
      <c r="X69" s="44"/>
      <c r="Y69" s="45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36"/>
      <c r="AQ69" s="37"/>
      <c r="AR69" s="38"/>
      <c r="AS69" s="195">
        <f>ROUND(L71*(1+AQ48),0)</f>
        <v>590</v>
      </c>
      <c r="AT69" s="29"/>
    </row>
    <row r="70" spans="1:46" s="155" customFormat="1" ht="17.100000000000001" customHeight="1">
      <c r="A70" s="7">
        <v>16</v>
      </c>
      <c r="B70" s="8">
        <v>8306</v>
      </c>
      <c r="C70" s="9" t="s">
        <v>965</v>
      </c>
      <c r="D70" s="257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133"/>
      <c r="P70" s="19"/>
      <c r="Q70" s="20"/>
      <c r="R70" s="20"/>
      <c r="S70" s="20"/>
      <c r="T70" s="31"/>
      <c r="U70" s="31"/>
      <c r="V70" s="122"/>
      <c r="W70" s="122"/>
      <c r="X70" s="122"/>
      <c r="Y70" s="129"/>
      <c r="Z70" s="43" t="s">
        <v>1791</v>
      </c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2" t="s">
        <v>1792</v>
      </c>
      <c r="AN70" s="230">
        <v>1</v>
      </c>
      <c r="AO70" s="230"/>
      <c r="AP70" s="163"/>
      <c r="AQ70" s="121"/>
      <c r="AR70" s="123"/>
      <c r="AS70" s="195">
        <f>ROUND(ROUND(L71*AN70,0)*(1+AQ48),0)</f>
        <v>590</v>
      </c>
      <c r="AT70" s="29"/>
    </row>
    <row r="71" spans="1:46" s="155" customFormat="1" ht="17.100000000000001" customHeight="1">
      <c r="A71" s="7">
        <v>16</v>
      </c>
      <c r="B71" s="8">
        <v>8307</v>
      </c>
      <c r="C71" s="9" t="s">
        <v>2040</v>
      </c>
      <c r="D71" s="55"/>
      <c r="E71" s="56"/>
      <c r="F71" s="56"/>
      <c r="G71" s="134"/>
      <c r="H71" s="135"/>
      <c r="I71" s="135"/>
      <c r="J71" s="135"/>
      <c r="K71" s="135"/>
      <c r="L71" s="241">
        <f>L68+34</f>
        <v>472</v>
      </c>
      <c r="M71" s="241"/>
      <c r="N71" s="14" t="s">
        <v>121</v>
      </c>
      <c r="O71" s="18"/>
      <c r="P71" s="91" t="s">
        <v>265</v>
      </c>
      <c r="Q71" s="92"/>
      <c r="R71" s="92"/>
      <c r="S71" s="92"/>
      <c r="T71" s="92"/>
      <c r="U71" s="92"/>
      <c r="V71" s="33"/>
      <c r="W71" s="24" t="s">
        <v>1792</v>
      </c>
      <c r="X71" s="239">
        <v>0.7</v>
      </c>
      <c r="Y71" s="240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26"/>
      <c r="AN71" s="39"/>
      <c r="AO71" s="39"/>
      <c r="AP71" s="163"/>
      <c r="AQ71" s="121"/>
      <c r="AR71" s="123"/>
      <c r="AS71" s="195">
        <f>ROUND(ROUND(L71*X71,0)*(1+AQ48),0)</f>
        <v>413</v>
      </c>
      <c r="AT71" s="29"/>
    </row>
    <row r="72" spans="1:46" s="155" customFormat="1" ht="17.100000000000001" customHeight="1">
      <c r="A72" s="7">
        <v>16</v>
      </c>
      <c r="B72" s="8">
        <v>8309</v>
      </c>
      <c r="C72" s="9" t="s">
        <v>2041</v>
      </c>
      <c r="D72" s="232" t="s">
        <v>1444</v>
      </c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15"/>
      <c r="P72" s="16"/>
      <c r="Q72" s="16"/>
      <c r="R72" s="16"/>
      <c r="S72" s="16"/>
      <c r="T72" s="28"/>
      <c r="U72" s="28"/>
      <c r="V72" s="148"/>
      <c r="W72" s="16"/>
      <c r="X72" s="44"/>
      <c r="Y72" s="45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26"/>
      <c r="AN72" s="39"/>
      <c r="AO72" s="39"/>
      <c r="AP72" s="163"/>
      <c r="AQ72" s="121"/>
      <c r="AR72" s="123"/>
      <c r="AS72" s="195">
        <f>ROUND(L74*(1+AQ48),0)</f>
        <v>633</v>
      </c>
      <c r="AT72" s="29"/>
    </row>
    <row r="73" spans="1:46" s="155" customFormat="1" ht="17.100000000000001" customHeight="1">
      <c r="A73" s="7">
        <v>16</v>
      </c>
      <c r="B73" s="8">
        <v>8310</v>
      </c>
      <c r="C73" s="9" t="s">
        <v>1437</v>
      </c>
      <c r="D73" s="234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133"/>
      <c r="P73" s="19"/>
      <c r="Q73" s="20"/>
      <c r="R73" s="20"/>
      <c r="S73" s="20"/>
      <c r="T73" s="31"/>
      <c r="U73" s="31"/>
      <c r="V73" s="122"/>
      <c r="W73" s="122"/>
      <c r="X73" s="122"/>
      <c r="Y73" s="129"/>
      <c r="Z73" s="43" t="s">
        <v>1791</v>
      </c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2" t="s">
        <v>1792</v>
      </c>
      <c r="AN73" s="230">
        <v>1</v>
      </c>
      <c r="AO73" s="230"/>
      <c r="AP73" s="163"/>
      <c r="AQ73" s="121"/>
      <c r="AR73" s="123"/>
      <c r="AS73" s="195">
        <f>ROUND(ROUND(L74*AN73,0)*(1+AQ48),0)</f>
        <v>633</v>
      </c>
      <c r="AT73" s="29"/>
    </row>
    <row r="74" spans="1:46" s="155" customFormat="1" ht="17.100000000000001" customHeight="1">
      <c r="A74" s="7">
        <v>16</v>
      </c>
      <c r="B74" s="8">
        <v>8311</v>
      </c>
      <c r="C74" s="9" t="s">
        <v>2042</v>
      </c>
      <c r="D74" s="55"/>
      <c r="E74" s="56"/>
      <c r="F74" s="56"/>
      <c r="G74" s="134"/>
      <c r="H74" s="135"/>
      <c r="I74" s="135"/>
      <c r="J74" s="135"/>
      <c r="K74" s="135"/>
      <c r="L74" s="241">
        <f>L71+34</f>
        <v>506</v>
      </c>
      <c r="M74" s="241"/>
      <c r="N74" s="14" t="s">
        <v>121</v>
      </c>
      <c r="O74" s="18"/>
      <c r="P74" s="91" t="s">
        <v>265</v>
      </c>
      <c r="Q74" s="92"/>
      <c r="R74" s="92"/>
      <c r="S74" s="92"/>
      <c r="T74" s="92"/>
      <c r="U74" s="92"/>
      <c r="V74" s="33"/>
      <c r="W74" s="24" t="s">
        <v>1792</v>
      </c>
      <c r="X74" s="239">
        <v>0.7</v>
      </c>
      <c r="Y74" s="240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26"/>
      <c r="AN74" s="39"/>
      <c r="AO74" s="39"/>
      <c r="AP74" s="163"/>
      <c r="AQ74" s="121"/>
      <c r="AR74" s="123"/>
      <c r="AS74" s="195">
        <f>ROUND(ROUND(L74*X74,0)*(1+AQ48),0)</f>
        <v>443</v>
      </c>
      <c r="AT74" s="29"/>
    </row>
    <row r="75" spans="1:46" s="155" customFormat="1" ht="17.100000000000001" customHeight="1">
      <c r="A75" s="7">
        <v>16</v>
      </c>
      <c r="B75" s="8">
        <v>8312</v>
      </c>
      <c r="C75" s="9" t="s">
        <v>966</v>
      </c>
      <c r="D75" s="232" t="s">
        <v>2226</v>
      </c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15"/>
      <c r="P75" s="16"/>
      <c r="Q75" s="16"/>
      <c r="R75" s="16"/>
      <c r="S75" s="16"/>
      <c r="T75" s="28"/>
      <c r="U75" s="28"/>
      <c r="V75" s="148"/>
      <c r="W75" s="16"/>
      <c r="X75" s="44"/>
      <c r="Y75" s="45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26"/>
      <c r="AN75" s="39"/>
      <c r="AO75" s="39"/>
      <c r="AP75" s="163"/>
      <c r="AQ75" s="121"/>
      <c r="AR75" s="123"/>
      <c r="AS75" s="195">
        <f>ROUND(L77*(1+AQ48),0)</f>
        <v>675</v>
      </c>
      <c r="AT75" s="29"/>
    </row>
    <row r="76" spans="1:46" s="155" customFormat="1" ht="17.100000000000001" customHeight="1">
      <c r="A76" s="7">
        <v>16</v>
      </c>
      <c r="B76" s="8">
        <v>8313</v>
      </c>
      <c r="C76" s="9" t="s">
        <v>967</v>
      </c>
      <c r="D76" s="234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133"/>
      <c r="P76" s="19"/>
      <c r="Q76" s="20"/>
      <c r="R76" s="20"/>
      <c r="S76" s="20"/>
      <c r="T76" s="31"/>
      <c r="U76" s="31"/>
      <c r="V76" s="122"/>
      <c r="W76" s="122"/>
      <c r="X76" s="122"/>
      <c r="Y76" s="129"/>
      <c r="Z76" s="43" t="s">
        <v>1791</v>
      </c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2" t="s">
        <v>1792</v>
      </c>
      <c r="AN76" s="230">
        <v>1</v>
      </c>
      <c r="AO76" s="230"/>
      <c r="AP76" s="163"/>
      <c r="AQ76" s="121"/>
      <c r="AR76" s="123"/>
      <c r="AS76" s="195">
        <f>ROUND(ROUND(L77*AN76,0)*(1+AQ48),0)</f>
        <v>675</v>
      </c>
      <c r="AT76" s="29"/>
    </row>
    <row r="77" spans="1:46" s="155" customFormat="1" ht="17.100000000000001" customHeight="1">
      <c r="A77" s="7">
        <v>16</v>
      </c>
      <c r="B77" s="8">
        <v>8314</v>
      </c>
      <c r="C77" s="9" t="s">
        <v>2043</v>
      </c>
      <c r="D77" s="55"/>
      <c r="E77" s="56"/>
      <c r="F77" s="56"/>
      <c r="G77" s="134"/>
      <c r="H77" s="135"/>
      <c r="I77" s="135"/>
      <c r="J77" s="135"/>
      <c r="K77" s="135"/>
      <c r="L77" s="241">
        <f>L74+34</f>
        <v>540</v>
      </c>
      <c r="M77" s="241"/>
      <c r="N77" s="14" t="s">
        <v>121</v>
      </c>
      <c r="O77" s="18"/>
      <c r="P77" s="91" t="s">
        <v>265</v>
      </c>
      <c r="Q77" s="92"/>
      <c r="R77" s="92"/>
      <c r="S77" s="92"/>
      <c r="T77" s="92"/>
      <c r="U77" s="92"/>
      <c r="V77" s="33"/>
      <c r="W77" s="24" t="s">
        <v>1830</v>
      </c>
      <c r="X77" s="239">
        <v>0.7</v>
      </c>
      <c r="Y77" s="240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26"/>
      <c r="AN77" s="39"/>
      <c r="AO77" s="39"/>
      <c r="AP77" s="163"/>
      <c r="AQ77" s="121"/>
      <c r="AR77" s="123"/>
      <c r="AS77" s="195">
        <f>ROUND(ROUND(L77*X77,0)*(1+AQ48),0)</f>
        <v>473</v>
      </c>
      <c r="AT77" s="29"/>
    </row>
    <row r="78" spans="1:46" s="155" customFormat="1" ht="17.100000000000001" customHeight="1">
      <c r="A78" s="7">
        <v>16</v>
      </c>
      <c r="B78" s="8">
        <v>8316</v>
      </c>
      <c r="C78" s="9" t="s">
        <v>2044</v>
      </c>
      <c r="D78" s="232" t="s">
        <v>2227</v>
      </c>
      <c r="E78" s="307"/>
      <c r="F78" s="307"/>
      <c r="G78" s="307"/>
      <c r="H78" s="307"/>
      <c r="I78" s="307"/>
      <c r="J78" s="307"/>
      <c r="K78" s="307"/>
      <c r="L78" s="307"/>
      <c r="M78" s="307"/>
      <c r="N78" s="307"/>
      <c r="O78" s="15"/>
      <c r="P78" s="16"/>
      <c r="Q78" s="16"/>
      <c r="R78" s="16"/>
      <c r="S78" s="16"/>
      <c r="T78" s="28"/>
      <c r="U78" s="28"/>
      <c r="V78" s="148"/>
      <c r="W78" s="16"/>
      <c r="X78" s="44"/>
      <c r="Y78" s="45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26"/>
      <c r="AN78" s="39"/>
      <c r="AO78" s="39"/>
      <c r="AP78" s="163"/>
      <c r="AQ78" s="121"/>
      <c r="AR78" s="123"/>
      <c r="AS78" s="195">
        <f>ROUND(L80*(1+AQ48),0)</f>
        <v>718</v>
      </c>
      <c r="AT78" s="29"/>
    </row>
    <row r="79" spans="1:46" s="155" customFormat="1" ht="17.100000000000001" customHeight="1">
      <c r="A79" s="7">
        <v>16</v>
      </c>
      <c r="B79" s="8">
        <v>8317</v>
      </c>
      <c r="C79" s="9" t="s">
        <v>1438</v>
      </c>
      <c r="D79" s="308"/>
      <c r="E79" s="309"/>
      <c r="F79" s="309"/>
      <c r="G79" s="309"/>
      <c r="H79" s="309"/>
      <c r="I79" s="309"/>
      <c r="J79" s="309"/>
      <c r="K79" s="309"/>
      <c r="L79" s="309"/>
      <c r="M79" s="309"/>
      <c r="N79" s="309"/>
      <c r="O79" s="133"/>
      <c r="P79" s="19"/>
      <c r="Q79" s="20"/>
      <c r="R79" s="20"/>
      <c r="S79" s="20"/>
      <c r="T79" s="31"/>
      <c r="U79" s="31"/>
      <c r="V79" s="122"/>
      <c r="W79" s="122"/>
      <c r="X79" s="122"/>
      <c r="Y79" s="129"/>
      <c r="Z79" s="43" t="s">
        <v>1829</v>
      </c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2" t="s">
        <v>1830</v>
      </c>
      <c r="AN79" s="230">
        <v>1</v>
      </c>
      <c r="AO79" s="230"/>
      <c r="AP79" s="163"/>
      <c r="AQ79" s="121"/>
      <c r="AR79" s="123"/>
      <c r="AS79" s="195">
        <f>ROUND(ROUND(L80*AN79,0)*(1+AQ48),0)</f>
        <v>718</v>
      </c>
      <c r="AT79" s="29"/>
    </row>
    <row r="80" spans="1:46" s="155" customFormat="1" ht="17.100000000000001" customHeight="1">
      <c r="A80" s="7">
        <v>16</v>
      </c>
      <c r="B80" s="8">
        <v>8318</v>
      </c>
      <c r="C80" s="9" t="s">
        <v>2045</v>
      </c>
      <c r="D80" s="55"/>
      <c r="E80" s="56"/>
      <c r="F80" s="56"/>
      <c r="G80" s="134"/>
      <c r="H80" s="135"/>
      <c r="I80" s="135"/>
      <c r="J80" s="135"/>
      <c r="K80" s="135"/>
      <c r="L80" s="241">
        <f>L77+34</f>
        <v>574</v>
      </c>
      <c r="M80" s="241"/>
      <c r="N80" s="14" t="s">
        <v>121</v>
      </c>
      <c r="O80" s="18"/>
      <c r="P80" s="91" t="s">
        <v>265</v>
      </c>
      <c r="Q80" s="92"/>
      <c r="R80" s="92"/>
      <c r="S80" s="92"/>
      <c r="T80" s="92"/>
      <c r="U80" s="92"/>
      <c r="V80" s="33"/>
      <c r="W80" s="24" t="s">
        <v>1830</v>
      </c>
      <c r="X80" s="239">
        <v>0.7</v>
      </c>
      <c r="Y80" s="240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26"/>
      <c r="AN80" s="39"/>
      <c r="AO80" s="39"/>
      <c r="AP80" s="163"/>
      <c r="AQ80" s="121"/>
      <c r="AR80" s="123"/>
      <c r="AS80" s="195">
        <f>ROUND(ROUND(L80*X80,0)*(1+AQ48),0)</f>
        <v>503</v>
      </c>
      <c r="AT80" s="29"/>
    </row>
    <row r="81" spans="1:46" s="155" customFormat="1" ht="17.100000000000001" customHeight="1">
      <c r="A81" s="7">
        <v>16</v>
      </c>
      <c r="B81" s="8">
        <v>8319</v>
      </c>
      <c r="C81" s="9" t="s">
        <v>968</v>
      </c>
      <c r="D81" s="232" t="s">
        <v>1445</v>
      </c>
      <c r="E81" s="307"/>
      <c r="F81" s="307"/>
      <c r="G81" s="307"/>
      <c r="H81" s="307"/>
      <c r="I81" s="307"/>
      <c r="J81" s="307"/>
      <c r="K81" s="307"/>
      <c r="L81" s="307"/>
      <c r="M81" s="307"/>
      <c r="N81" s="307"/>
      <c r="O81" s="15"/>
      <c r="P81" s="16"/>
      <c r="Q81" s="16"/>
      <c r="R81" s="16"/>
      <c r="S81" s="16"/>
      <c r="T81" s="28"/>
      <c r="U81" s="28"/>
      <c r="V81" s="148"/>
      <c r="W81" s="16"/>
      <c r="X81" s="44"/>
      <c r="Y81" s="45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26"/>
      <c r="AN81" s="39"/>
      <c r="AO81" s="39"/>
      <c r="AP81" s="163"/>
      <c r="AQ81" s="121"/>
      <c r="AR81" s="123"/>
      <c r="AS81" s="195">
        <f>ROUND(L83*(1+AQ48),0)</f>
        <v>760</v>
      </c>
      <c r="AT81" s="29"/>
    </row>
    <row r="82" spans="1:46" s="155" customFormat="1" ht="17.100000000000001" customHeight="1">
      <c r="A82" s="7">
        <v>16</v>
      </c>
      <c r="B82" s="8">
        <v>8320</v>
      </c>
      <c r="C82" s="9" t="s">
        <v>969</v>
      </c>
      <c r="D82" s="308"/>
      <c r="E82" s="309"/>
      <c r="F82" s="309"/>
      <c r="G82" s="309"/>
      <c r="H82" s="309"/>
      <c r="I82" s="309"/>
      <c r="J82" s="309"/>
      <c r="K82" s="309"/>
      <c r="L82" s="309"/>
      <c r="M82" s="309"/>
      <c r="N82" s="309"/>
      <c r="O82" s="133"/>
      <c r="P82" s="19"/>
      <c r="Q82" s="20"/>
      <c r="R82" s="20"/>
      <c r="S82" s="20"/>
      <c r="T82" s="31"/>
      <c r="U82" s="31"/>
      <c r="V82" s="122"/>
      <c r="W82" s="122"/>
      <c r="X82" s="122"/>
      <c r="Y82" s="129"/>
      <c r="Z82" s="43" t="s">
        <v>1829</v>
      </c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2" t="s">
        <v>1830</v>
      </c>
      <c r="AN82" s="230">
        <v>1</v>
      </c>
      <c r="AO82" s="230"/>
      <c r="AP82" s="163"/>
      <c r="AQ82" s="121"/>
      <c r="AR82" s="123"/>
      <c r="AS82" s="195">
        <f>ROUND(ROUND(L83*AN82,0)*(1+AQ48),0)</f>
        <v>760</v>
      </c>
      <c r="AT82" s="29"/>
    </row>
    <row r="83" spans="1:46" s="155" customFormat="1" ht="17.100000000000001" customHeight="1">
      <c r="A83" s="7">
        <v>16</v>
      </c>
      <c r="B83" s="8">
        <v>8321</v>
      </c>
      <c r="C83" s="9" t="s">
        <v>2046</v>
      </c>
      <c r="D83" s="55"/>
      <c r="E83" s="56"/>
      <c r="F83" s="56"/>
      <c r="G83" s="134"/>
      <c r="H83" s="135"/>
      <c r="I83" s="135"/>
      <c r="J83" s="135"/>
      <c r="K83" s="135"/>
      <c r="L83" s="241">
        <f>L80+34</f>
        <v>608</v>
      </c>
      <c r="M83" s="241"/>
      <c r="N83" s="14" t="s">
        <v>121</v>
      </c>
      <c r="O83" s="18"/>
      <c r="P83" s="91" t="s">
        <v>265</v>
      </c>
      <c r="Q83" s="92"/>
      <c r="R83" s="92"/>
      <c r="S83" s="92"/>
      <c r="T83" s="92"/>
      <c r="U83" s="92"/>
      <c r="V83" s="33"/>
      <c r="W83" s="24" t="s">
        <v>1830</v>
      </c>
      <c r="X83" s="239">
        <v>0.7</v>
      </c>
      <c r="Y83" s="240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26"/>
      <c r="AN83" s="39"/>
      <c r="AO83" s="39"/>
      <c r="AP83" s="163"/>
      <c r="AQ83" s="121"/>
      <c r="AR83" s="123"/>
      <c r="AS83" s="195">
        <f>ROUND(ROUND(L83*X83,0)*(1+AQ48),0)</f>
        <v>533</v>
      </c>
      <c r="AT83" s="29"/>
    </row>
    <row r="84" spans="1:46" s="155" customFormat="1" ht="17.100000000000001" customHeight="1">
      <c r="A84" s="7">
        <v>16</v>
      </c>
      <c r="B84" s="8">
        <v>8323</v>
      </c>
      <c r="C84" s="9" t="s">
        <v>2047</v>
      </c>
      <c r="D84" s="232" t="s">
        <v>2228</v>
      </c>
      <c r="E84" s="307"/>
      <c r="F84" s="307"/>
      <c r="G84" s="307"/>
      <c r="H84" s="307"/>
      <c r="I84" s="307"/>
      <c r="J84" s="307"/>
      <c r="K84" s="307"/>
      <c r="L84" s="307"/>
      <c r="M84" s="307"/>
      <c r="N84" s="307"/>
      <c r="O84" s="15"/>
      <c r="P84" s="16"/>
      <c r="Q84" s="16"/>
      <c r="R84" s="16"/>
      <c r="S84" s="16"/>
      <c r="T84" s="28"/>
      <c r="U84" s="28"/>
      <c r="V84" s="148"/>
      <c r="W84" s="16"/>
      <c r="X84" s="44"/>
      <c r="Y84" s="45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26"/>
      <c r="AN84" s="39"/>
      <c r="AO84" s="39"/>
      <c r="AP84" s="163"/>
      <c r="AQ84" s="121"/>
      <c r="AR84" s="123"/>
      <c r="AS84" s="195">
        <f>ROUND(L86*(1+AQ48),0)</f>
        <v>803</v>
      </c>
      <c r="AT84" s="29"/>
    </row>
    <row r="85" spans="1:46" s="155" customFormat="1" ht="17.100000000000001" customHeight="1">
      <c r="A85" s="7">
        <v>16</v>
      </c>
      <c r="B85" s="8">
        <v>8324</v>
      </c>
      <c r="C85" s="9" t="s">
        <v>1439</v>
      </c>
      <c r="D85" s="308"/>
      <c r="E85" s="309"/>
      <c r="F85" s="309"/>
      <c r="G85" s="309"/>
      <c r="H85" s="309"/>
      <c r="I85" s="309"/>
      <c r="J85" s="309"/>
      <c r="K85" s="309"/>
      <c r="L85" s="309"/>
      <c r="M85" s="309"/>
      <c r="N85" s="309"/>
      <c r="O85" s="133"/>
      <c r="P85" s="19"/>
      <c r="Q85" s="20"/>
      <c r="R85" s="20"/>
      <c r="S85" s="20"/>
      <c r="T85" s="31"/>
      <c r="U85" s="31"/>
      <c r="V85" s="122"/>
      <c r="W85" s="122"/>
      <c r="X85" s="122"/>
      <c r="Y85" s="129"/>
      <c r="Z85" s="43" t="s">
        <v>1829</v>
      </c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2" t="s">
        <v>1830</v>
      </c>
      <c r="AN85" s="230">
        <v>1</v>
      </c>
      <c r="AO85" s="230"/>
      <c r="AP85" s="163"/>
      <c r="AQ85" s="121"/>
      <c r="AR85" s="123"/>
      <c r="AS85" s="196">
        <f>ROUND(ROUND(L86*AN85,0)*(1+AQ48),0)</f>
        <v>803</v>
      </c>
      <c r="AT85" s="29"/>
    </row>
    <row r="86" spans="1:46" s="155" customFormat="1" ht="17.100000000000001" customHeight="1">
      <c r="A86" s="7">
        <v>16</v>
      </c>
      <c r="B86" s="8">
        <v>8325</v>
      </c>
      <c r="C86" s="9" t="s">
        <v>2048</v>
      </c>
      <c r="D86" s="55"/>
      <c r="E86" s="56"/>
      <c r="F86" s="56"/>
      <c r="G86" s="134"/>
      <c r="H86" s="135"/>
      <c r="I86" s="135"/>
      <c r="J86" s="135"/>
      <c r="K86" s="135"/>
      <c r="L86" s="241">
        <f>L83+34</f>
        <v>642</v>
      </c>
      <c r="M86" s="241"/>
      <c r="N86" s="14" t="s">
        <v>121</v>
      </c>
      <c r="O86" s="18"/>
      <c r="P86" s="112" t="s">
        <v>265</v>
      </c>
      <c r="Q86" s="113"/>
      <c r="R86" s="113"/>
      <c r="S86" s="113"/>
      <c r="T86" s="113"/>
      <c r="U86" s="113"/>
      <c r="V86" s="114"/>
      <c r="W86" s="26" t="s">
        <v>1830</v>
      </c>
      <c r="X86" s="236">
        <v>0.7</v>
      </c>
      <c r="Y86" s="23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26"/>
      <c r="AN86" s="39"/>
      <c r="AO86" s="39"/>
      <c r="AP86" s="163"/>
      <c r="AQ86" s="121"/>
      <c r="AR86" s="123"/>
      <c r="AS86" s="196">
        <f>ROUND(ROUND(L86*X86,0)*(1+AQ48),0)</f>
        <v>561</v>
      </c>
      <c r="AT86" s="29"/>
    </row>
    <row r="87" spans="1:46" s="155" customFormat="1" ht="17.100000000000001" customHeight="1">
      <c r="A87" s="7">
        <v>16</v>
      </c>
      <c r="B87" s="8">
        <v>8326</v>
      </c>
      <c r="C87" s="9" t="s">
        <v>1732</v>
      </c>
      <c r="D87" s="232" t="s">
        <v>1735</v>
      </c>
      <c r="E87" s="307"/>
      <c r="F87" s="307"/>
      <c r="G87" s="307"/>
      <c r="H87" s="307"/>
      <c r="I87" s="307"/>
      <c r="J87" s="307"/>
      <c r="K87" s="307"/>
      <c r="L87" s="307"/>
      <c r="M87" s="307"/>
      <c r="N87" s="307"/>
      <c r="O87" s="15"/>
      <c r="P87" s="16"/>
      <c r="Q87" s="16"/>
      <c r="R87" s="16"/>
      <c r="S87" s="16"/>
      <c r="T87" s="28"/>
      <c r="U87" s="28"/>
      <c r="V87" s="148"/>
      <c r="W87" s="16"/>
      <c r="X87" s="44"/>
      <c r="Y87" s="45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26"/>
      <c r="AN87" s="39"/>
      <c r="AO87" s="39"/>
      <c r="AP87" s="163"/>
      <c r="AQ87" s="121"/>
      <c r="AR87" s="123"/>
      <c r="AS87" s="195">
        <f>ROUND(L89*(1+AQ48),0)</f>
        <v>845</v>
      </c>
      <c r="AT87" s="29"/>
    </row>
    <row r="88" spans="1:46" s="155" customFormat="1" ht="17.100000000000001" customHeight="1">
      <c r="A88" s="7">
        <v>16</v>
      </c>
      <c r="B88" s="8">
        <v>8327</v>
      </c>
      <c r="C88" s="9" t="s">
        <v>1733</v>
      </c>
      <c r="D88" s="308"/>
      <c r="E88" s="309"/>
      <c r="F88" s="309"/>
      <c r="G88" s="309"/>
      <c r="H88" s="309"/>
      <c r="I88" s="309"/>
      <c r="J88" s="309"/>
      <c r="K88" s="309"/>
      <c r="L88" s="309"/>
      <c r="M88" s="309"/>
      <c r="N88" s="309"/>
      <c r="O88" s="133"/>
      <c r="P88" s="19"/>
      <c r="Q88" s="20"/>
      <c r="R88" s="20"/>
      <c r="S88" s="20"/>
      <c r="T88" s="31"/>
      <c r="U88" s="31"/>
      <c r="V88" s="122"/>
      <c r="W88" s="122"/>
      <c r="X88" s="122"/>
      <c r="Y88" s="129"/>
      <c r="Z88" s="43" t="s">
        <v>1829</v>
      </c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2" t="s">
        <v>1830</v>
      </c>
      <c r="AN88" s="230">
        <v>1</v>
      </c>
      <c r="AO88" s="230"/>
      <c r="AP88" s="163"/>
      <c r="AQ88" s="121"/>
      <c r="AR88" s="123"/>
      <c r="AS88" s="196">
        <f>ROUND(ROUND(L89*AN88,0)*(1+AQ48),0)</f>
        <v>845</v>
      </c>
      <c r="AT88" s="29"/>
    </row>
    <row r="89" spans="1:46" s="155" customFormat="1" ht="17.100000000000001" customHeight="1">
      <c r="A89" s="7">
        <v>16</v>
      </c>
      <c r="B89" s="8">
        <v>8328</v>
      </c>
      <c r="C89" s="9" t="s">
        <v>1734</v>
      </c>
      <c r="D89" s="57"/>
      <c r="E89" s="58"/>
      <c r="F89" s="58"/>
      <c r="G89" s="136"/>
      <c r="H89" s="137"/>
      <c r="I89" s="137"/>
      <c r="J89" s="137"/>
      <c r="K89" s="137"/>
      <c r="L89" s="238">
        <f>L86+34</f>
        <v>676</v>
      </c>
      <c r="M89" s="238"/>
      <c r="N89" s="20" t="s">
        <v>121</v>
      </c>
      <c r="O89" s="21"/>
      <c r="P89" s="112" t="s">
        <v>265</v>
      </c>
      <c r="Q89" s="113"/>
      <c r="R89" s="113"/>
      <c r="S89" s="113"/>
      <c r="T89" s="113"/>
      <c r="U89" s="113"/>
      <c r="V89" s="114"/>
      <c r="W89" s="26" t="s">
        <v>1830</v>
      </c>
      <c r="X89" s="236">
        <v>0.7</v>
      </c>
      <c r="Y89" s="23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26"/>
      <c r="AN89" s="39"/>
      <c r="AO89" s="39"/>
      <c r="AP89" s="124"/>
      <c r="AQ89" s="122"/>
      <c r="AR89" s="129"/>
      <c r="AS89" s="196">
        <f>ROUND(ROUND(L89*X89,0)*(1+AQ48),0)</f>
        <v>591</v>
      </c>
      <c r="AT89" s="41"/>
    </row>
    <row r="90" spans="1:46" ht="17.100000000000001" customHeight="1">
      <c r="A90" s="1"/>
    </row>
    <row r="91" spans="1:46" s="155" customFormat="1" ht="17.100000000000001" customHeight="1">
      <c r="A91" s="25"/>
      <c r="B91" s="25"/>
      <c r="C91" s="14"/>
      <c r="D91" s="14"/>
      <c r="E91" s="14"/>
      <c r="F91" s="14"/>
      <c r="G91" s="14"/>
      <c r="H91" s="14"/>
      <c r="I91" s="32"/>
      <c r="J91" s="32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24"/>
      <c r="V91" s="24"/>
      <c r="W91" s="14"/>
      <c r="X91" s="27"/>
      <c r="Y91" s="30"/>
      <c r="Z91" s="14"/>
      <c r="AA91" s="14"/>
      <c r="AB91" s="14"/>
      <c r="AC91" s="27"/>
      <c r="AD91" s="30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4"/>
      <c r="AT91" s="121"/>
    </row>
    <row r="92" spans="1:46" s="155" customFormat="1" ht="17.100000000000001" customHeight="1">
      <c r="A92" s="25"/>
      <c r="B92" s="25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24"/>
      <c r="V92" s="24"/>
      <c r="W92" s="14"/>
      <c r="X92" s="24"/>
      <c r="Y92" s="30"/>
      <c r="Z92" s="14"/>
      <c r="AA92" s="14"/>
      <c r="AB92" s="14"/>
      <c r="AC92" s="27"/>
      <c r="AD92" s="30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4"/>
      <c r="AT92" s="121"/>
    </row>
    <row r="93" spans="1:46" s="155" customFormat="1" ht="17.100000000000001" customHeight="1">
      <c r="A93" s="25"/>
      <c r="B93" s="25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24"/>
      <c r="V93" s="24"/>
      <c r="W93" s="14"/>
      <c r="X93" s="24"/>
      <c r="Y93" s="30"/>
      <c r="Z93" s="14"/>
      <c r="AA93" s="14"/>
      <c r="AB93" s="14"/>
      <c r="AC93" s="13"/>
      <c r="AD93" s="13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34"/>
      <c r="AT93" s="121"/>
    </row>
    <row r="94" spans="1:46" s="155" customFormat="1" ht="17.100000000000001" customHeight="1">
      <c r="A94" s="25"/>
      <c r="B94" s="25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35"/>
      <c r="U94" s="158"/>
      <c r="V94" s="158"/>
      <c r="W94" s="121"/>
      <c r="X94" s="158"/>
      <c r="Y94" s="30"/>
      <c r="Z94" s="14"/>
      <c r="AA94" s="14"/>
      <c r="AB94" s="14"/>
      <c r="AC94" s="27"/>
      <c r="AD94" s="30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4"/>
      <c r="AT94" s="121"/>
    </row>
    <row r="95" spans="1:46" s="155" customFormat="1" ht="17.100000000000001" customHeight="1">
      <c r="A95" s="25"/>
      <c r="B95" s="25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24"/>
      <c r="U95" s="27"/>
      <c r="V95" s="30"/>
      <c r="W95" s="14"/>
      <c r="X95" s="24"/>
      <c r="Y95" s="30"/>
      <c r="Z95" s="14"/>
      <c r="AA95" s="14"/>
      <c r="AB95" s="14"/>
      <c r="AC95" s="27"/>
      <c r="AD95" s="30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4"/>
      <c r="AT95" s="121"/>
    </row>
    <row r="96" spans="1:46" s="155" customFormat="1" ht="17.100000000000001" customHeight="1">
      <c r="A96" s="25"/>
      <c r="B96" s="25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24"/>
      <c r="V96" s="30"/>
      <c r="W96" s="14"/>
      <c r="X96" s="24"/>
      <c r="Y96" s="30"/>
      <c r="Z96" s="14"/>
      <c r="AA96" s="14"/>
      <c r="AB96" s="14"/>
      <c r="AC96" s="13"/>
      <c r="AD96" s="13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34"/>
      <c r="AT96" s="121"/>
    </row>
    <row r="97" spans="1:46" s="155" customFormat="1" ht="17.100000000000001" customHeight="1">
      <c r="A97" s="25"/>
      <c r="B97" s="25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24"/>
      <c r="V97" s="30"/>
      <c r="W97" s="14"/>
      <c r="X97" s="27"/>
      <c r="Y97" s="30"/>
      <c r="Z97" s="14"/>
      <c r="AA97" s="14"/>
      <c r="AB97" s="14"/>
      <c r="AC97" s="27"/>
      <c r="AD97" s="30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4"/>
      <c r="AT97" s="121"/>
    </row>
  </sheetData>
  <mergeCells count="112">
    <mergeCell ref="D42:N43"/>
    <mergeCell ref="L44:M44"/>
    <mergeCell ref="D45:N46"/>
    <mergeCell ref="D87:N88"/>
    <mergeCell ref="AN88:AO88"/>
    <mergeCell ref="L89:M89"/>
    <mergeCell ref="X89:Y89"/>
    <mergeCell ref="D75:N76"/>
    <mergeCell ref="X71:Y71"/>
    <mergeCell ref="AN79:AO79"/>
    <mergeCell ref="L80:M80"/>
    <mergeCell ref="X74:Y74"/>
    <mergeCell ref="D84:N85"/>
    <mergeCell ref="D72:N73"/>
    <mergeCell ref="AN73:AO73"/>
    <mergeCell ref="AN70:AO70"/>
    <mergeCell ref="X65:Y65"/>
    <mergeCell ref="X68:Y68"/>
    <mergeCell ref="L71:M71"/>
    <mergeCell ref="L68:M68"/>
    <mergeCell ref="D66:N67"/>
    <mergeCell ref="AN67:AO67"/>
    <mergeCell ref="D63:N64"/>
    <mergeCell ref="AN64:AO64"/>
    <mergeCell ref="AQ54:AR54"/>
    <mergeCell ref="AN55:AO55"/>
    <mergeCell ref="L56:M56"/>
    <mergeCell ref="X56:Y56"/>
    <mergeCell ref="L59:M59"/>
    <mergeCell ref="D57:N58"/>
    <mergeCell ref="D60:N61"/>
    <mergeCell ref="X62:Y62"/>
    <mergeCell ref="X59:Y59"/>
    <mergeCell ref="D54:N55"/>
    <mergeCell ref="AP45:AR47"/>
    <mergeCell ref="AN46:AO46"/>
    <mergeCell ref="AN58:AO58"/>
    <mergeCell ref="AQ51:AR51"/>
    <mergeCell ref="AQ48:AR48"/>
    <mergeCell ref="L18:M18"/>
    <mergeCell ref="L24:M24"/>
    <mergeCell ref="X24:Y24"/>
    <mergeCell ref="L50:M50"/>
    <mergeCell ref="X50:Y50"/>
    <mergeCell ref="D51:N52"/>
    <mergeCell ref="AN43:AO43"/>
    <mergeCell ref="X44:Y44"/>
    <mergeCell ref="D48:N49"/>
    <mergeCell ref="AN49:AO49"/>
    <mergeCell ref="X47:Y47"/>
    <mergeCell ref="X53:Y53"/>
    <mergeCell ref="L41:M41"/>
    <mergeCell ref="D39:N40"/>
    <mergeCell ref="D31:N32"/>
    <mergeCell ref="L33:M33"/>
    <mergeCell ref="X33:Y33"/>
    <mergeCell ref="X41:Y41"/>
    <mergeCell ref="L27:M27"/>
    <mergeCell ref="AN85:AO85"/>
    <mergeCell ref="L86:M86"/>
    <mergeCell ref="X86:Y86"/>
    <mergeCell ref="AQ19:AR19"/>
    <mergeCell ref="AN23:AO23"/>
    <mergeCell ref="AQ22:AR22"/>
    <mergeCell ref="AN20:AO20"/>
    <mergeCell ref="AN52:AO52"/>
    <mergeCell ref="L53:M53"/>
    <mergeCell ref="L47:M47"/>
    <mergeCell ref="AN61:AO61"/>
    <mergeCell ref="L62:M62"/>
    <mergeCell ref="L83:M83"/>
    <mergeCell ref="X83:Y83"/>
    <mergeCell ref="AN82:AO82"/>
    <mergeCell ref="X77:Y77"/>
    <mergeCell ref="D81:N82"/>
    <mergeCell ref="D69:N70"/>
    <mergeCell ref="L65:M65"/>
    <mergeCell ref="L74:M74"/>
    <mergeCell ref="X80:Y80"/>
    <mergeCell ref="AN76:AO76"/>
    <mergeCell ref="L77:M77"/>
    <mergeCell ref="D78:N79"/>
    <mergeCell ref="AN8:AO8"/>
    <mergeCell ref="AN11:AO11"/>
    <mergeCell ref="AQ16:AR16"/>
    <mergeCell ref="D7:N8"/>
    <mergeCell ref="D13:N14"/>
    <mergeCell ref="D25:N26"/>
    <mergeCell ref="L9:M9"/>
    <mergeCell ref="L15:M15"/>
    <mergeCell ref="D22:N23"/>
    <mergeCell ref="D10:N11"/>
    <mergeCell ref="L12:M12"/>
    <mergeCell ref="D16:N17"/>
    <mergeCell ref="D19:N20"/>
    <mergeCell ref="X9:Y9"/>
    <mergeCell ref="X15:Y15"/>
    <mergeCell ref="X18:Y18"/>
    <mergeCell ref="X21:Y21"/>
    <mergeCell ref="X12:Y12"/>
    <mergeCell ref="L21:M21"/>
    <mergeCell ref="AN26:AO26"/>
    <mergeCell ref="AN40:AO40"/>
    <mergeCell ref="AN29:AO29"/>
    <mergeCell ref="X27:Y27"/>
    <mergeCell ref="X30:Y30"/>
    <mergeCell ref="D28:N29"/>
    <mergeCell ref="L30:M30"/>
    <mergeCell ref="AN32:AO32"/>
    <mergeCell ref="AN17:AO17"/>
    <mergeCell ref="AP13:AR15"/>
    <mergeCell ref="AN14:AO14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  <rowBreaks count="1" manualBreakCount="1">
    <brk id="90" max="4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AU147"/>
  <sheetViews>
    <sheetView view="pageBreakPreview" topLeftCell="A103" zoomScaleNormal="75" zoomScaleSheetLayoutView="100" workbookViewId="0">
      <selection activeCell="T108" sqref="T108"/>
    </sheetView>
  </sheetViews>
  <sheetFormatPr defaultRowHeight="17.100000000000001" customHeight="1"/>
  <cols>
    <col min="1" max="1" width="4.625" style="149" customWidth="1"/>
    <col min="2" max="2" width="7.625" style="149" customWidth="1"/>
    <col min="3" max="3" width="33.625" style="10" customWidth="1"/>
    <col min="4" max="10" width="2.375" style="149" customWidth="1"/>
    <col min="11" max="16" width="2.375" style="10" customWidth="1"/>
    <col min="17" max="20" width="2.375" style="149" customWidth="1"/>
    <col min="21" max="22" width="2.375" style="150" customWidth="1"/>
    <col min="23" max="23" width="2.375" style="149" customWidth="1"/>
    <col min="24" max="25" width="2.375" style="150" customWidth="1"/>
    <col min="26" max="44" width="2.375" style="149" customWidth="1"/>
    <col min="45" max="46" width="8.625" style="149" customWidth="1"/>
    <col min="47" max="47" width="2.75" style="149" customWidth="1"/>
    <col min="48" max="16384" width="9" style="149"/>
  </cols>
  <sheetData>
    <row r="1" spans="1:47" ht="17.100000000000001" customHeight="1">
      <c r="A1" s="1"/>
    </row>
    <row r="2" spans="1:47" ht="17.100000000000001" customHeight="1">
      <c r="A2" s="1"/>
    </row>
    <row r="3" spans="1:47" ht="17.100000000000001" customHeight="1">
      <c r="A3" s="1"/>
    </row>
    <row r="4" spans="1:47" ht="17.100000000000001" customHeight="1">
      <c r="A4" s="1"/>
      <c r="B4" s="1" t="s">
        <v>1231</v>
      </c>
    </row>
    <row r="5" spans="1:47" s="155" customFormat="1" ht="17.100000000000001" customHeight="1">
      <c r="A5" s="2" t="s">
        <v>122</v>
      </c>
      <c r="B5" s="151"/>
      <c r="C5" s="11" t="s">
        <v>114</v>
      </c>
      <c r="D5" s="152"/>
      <c r="E5" s="148"/>
      <c r="F5" s="148"/>
      <c r="G5" s="148"/>
      <c r="H5" s="148"/>
      <c r="I5" s="148"/>
      <c r="J5" s="148"/>
      <c r="K5" s="16"/>
      <c r="L5" s="16"/>
      <c r="M5" s="16"/>
      <c r="N5" s="16"/>
      <c r="O5" s="16"/>
      <c r="P5" s="16"/>
      <c r="Q5" s="148"/>
      <c r="R5" s="148"/>
      <c r="S5" s="148"/>
      <c r="T5" s="12"/>
      <c r="U5" s="153"/>
      <c r="V5" s="153"/>
      <c r="W5" s="148"/>
      <c r="X5" s="154" t="s">
        <v>123</v>
      </c>
      <c r="Y5" s="153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3" t="s">
        <v>115</v>
      </c>
      <c r="AT5" s="3" t="s">
        <v>116</v>
      </c>
      <c r="AU5" s="121"/>
    </row>
    <row r="6" spans="1:47" s="155" customFormat="1" ht="17.100000000000001" customHeight="1">
      <c r="A6" s="4" t="s">
        <v>117</v>
      </c>
      <c r="B6" s="5" t="s">
        <v>118</v>
      </c>
      <c r="C6" s="21"/>
      <c r="D6" s="124"/>
      <c r="E6" s="122"/>
      <c r="F6" s="122"/>
      <c r="G6" s="122"/>
      <c r="H6" s="122"/>
      <c r="I6" s="122"/>
      <c r="J6" s="122"/>
      <c r="K6" s="20"/>
      <c r="L6" s="20"/>
      <c r="M6" s="20"/>
      <c r="N6" s="20"/>
      <c r="O6" s="20"/>
      <c r="P6" s="20"/>
      <c r="Q6" s="122"/>
      <c r="R6" s="122"/>
      <c r="S6" s="122"/>
      <c r="T6" s="122"/>
      <c r="U6" s="156"/>
      <c r="V6" s="156"/>
      <c r="W6" s="122"/>
      <c r="X6" s="156"/>
      <c r="Y6" s="156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6" t="s">
        <v>119</v>
      </c>
      <c r="AT6" s="6" t="s">
        <v>120</v>
      </c>
      <c r="AU6" s="121"/>
    </row>
    <row r="7" spans="1:47" s="155" customFormat="1" ht="17.100000000000001" customHeight="1">
      <c r="A7" s="7">
        <v>16</v>
      </c>
      <c r="B7" s="8">
        <v>8330</v>
      </c>
      <c r="C7" s="9" t="s">
        <v>970</v>
      </c>
      <c r="D7" s="242" t="s">
        <v>860</v>
      </c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15"/>
      <c r="P7" s="16"/>
      <c r="Q7" s="16"/>
      <c r="R7" s="16"/>
      <c r="S7" s="16"/>
      <c r="T7" s="28"/>
      <c r="U7" s="28"/>
      <c r="V7" s="148"/>
      <c r="W7" s="16"/>
      <c r="X7" s="44"/>
      <c r="Y7" s="4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26"/>
      <c r="AN7" s="39"/>
      <c r="AO7" s="40"/>
      <c r="AP7" s="53"/>
      <c r="AQ7" s="46"/>
      <c r="AR7" s="52"/>
      <c r="AS7" s="195">
        <f>ROUND(L9*(1+AQ19),0)</f>
        <v>153</v>
      </c>
      <c r="AT7" s="49" t="s">
        <v>1790</v>
      </c>
    </row>
    <row r="8" spans="1:47" s="155" customFormat="1" ht="17.100000000000001" customHeight="1">
      <c r="A8" s="7">
        <v>16</v>
      </c>
      <c r="B8" s="8">
        <v>8331</v>
      </c>
      <c r="C8" s="9" t="s">
        <v>971</v>
      </c>
      <c r="D8" s="250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133"/>
      <c r="P8" s="19"/>
      <c r="Q8" s="20"/>
      <c r="R8" s="20"/>
      <c r="S8" s="20"/>
      <c r="T8" s="31"/>
      <c r="U8" s="31"/>
      <c r="V8" s="122"/>
      <c r="W8" s="122"/>
      <c r="X8" s="122"/>
      <c r="Y8" s="129"/>
      <c r="Z8" s="43" t="s">
        <v>1791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2" t="s">
        <v>1792</v>
      </c>
      <c r="AN8" s="230">
        <v>1</v>
      </c>
      <c r="AO8" s="231"/>
      <c r="AP8" s="54"/>
      <c r="AQ8" s="27"/>
      <c r="AR8" s="48"/>
      <c r="AS8" s="195">
        <f>ROUND(ROUND(L9*AN8,0)*(1+AQ19),0)</f>
        <v>153</v>
      </c>
      <c r="AT8" s="29"/>
    </row>
    <row r="9" spans="1:47" s="155" customFormat="1" ht="17.100000000000001" customHeight="1">
      <c r="A9" s="7">
        <v>16</v>
      </c>
      <c r="B9" s="8">
        <v>8332</v>
      </c>
      <c r="C9" s="9" t="s">
        <v>1969</v>
      </c>
      <c r="D9" s="55"/>
      <c r="E9" s="56"/>
      <c r="F9" s="56"/>
      <c r="G9" s="134"/>
      <c r="H9" s="135"/>
      <c r="I9" s="135"/>
      <c r="J9" s="135"/>
      <c r="K9" s="135"/>
      <c r="L9" s="304">
        <v>102</v>
      </c>
      <c r="M9" s="304"/>
      <c r="N9" s="14" t="s">
        <v>121</v>
      </c>
      <c r="O9" s="18"/>
      <c r="P9" s="91" t="s">
        <v>265</v>
      </c>
      <c r="Q9" s="92"/>
      <c r="R9" s="92"/>
      <c r="S9" s="92"/>
      <c r="T9" s="92"/>
      <c r="U9" s="92"/>
      <c r="V9" s="33"/>
      <c r="W9" s="24" t="s">
        <v>1792</v>
      </c>
      <c r="X9" s="239">
        <v>0.7</v>
      </c>
      <c r="Y9" s="240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26"/>
      <c r="AN9" s="39"/>
      <c r="AO9" s="40"/>
      <c r="AP9" s="42"/>
      <c r="AQ9" s="37"/>
      <c r="AR9" s="38"/>
      <c r="AS9" s="195">
        <f>ROUND(ROUND(L9*X9,0)*(1+AQ19),0)</f>
        <v>107</v>
      </c>
      <c r="AT9" s="29"/>
    </row>
    <row r="10" spans="1:47" s="155" customFormat="1" ht="17.100000000000001" hidden="1" customHeight="1">
      <c r="A10" s="7">
        <v>16</v>
      </c>
      <c r="B10" s="8">
        <v>8333</v>
      </c>
      <c r="C10" s="9" t="s">
        <v>694</v>
      </c>
      <c r="D10" s="57"/>
      <c r="E10" s="58"/>
      <c r="F10" s="58"/>
      <c r="G10" s="136"/>
      <c r="H10" s="136"/>
      <c r="I10" s="136"/>
      <c r="J10" s="137"/>
      <c r="K10" s="137"/>
      <c r="L10" s="200"/>
      <c r="M10" s="200"/>
      <c r="N10" s="20"/>
      <c r="O10" s="21"/>
      <c r="P10" s="96"/>
      <c r="Q10" s="97"/>
      <c r="R10" s="97"/>
      <c r="S10" s="97"/>
      <c r="T10" s="97"/>
      <c r="U10" s="97"/>
      <c r="V10" s="50"/>
      <c r="W10" s="22" t="s">
        <v>1792</v>
      </c>
      <c r="X10" s="230">
        <v>0.7</v>
      </c>
      <c r="Y10" s="231"/>
      <c r="Z10" s="43" t="s">
        <v>1791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2" t="s">
        <v>1792</v>
      </c>
      <c r="AN10" s="230">
        <v>1</v>
      </c>
      <c r="AO10" s="231"/>
      <c r="AP10" s="54"/>
      <c r="AQ10" s="27"/>
      <c r="AR10" s="48"/>
      <c r="AS10" s="196">
        <f>ROUND(ROUND(ROUND(L9*X10,0)*AN10,0)*(1+AQ23),0)</f>
        <v>71</v>
      </c>
      <c r="AT10" s="29"/>
    </row>
    <row r="11" spans="1:47" s="155" customFormat="1" ht="17.100000000000001" customHeight="1">
      <c r="A11" s="7">
        <v>16</v>
      </c>
      <c r="B11" s="8">
        <v>8334</v>
      </c>
      <c r="C11" s="9" t="s">
        <v>1970</v>
      </c>
      <c r="D11" s="242" t="s">
        <v>2229</v>
      </c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15"/>
      <c r="P11" s="16"/>
      <c r="Q11" s="16"/>
      <c r="R11" s="16"/>
      <c r="S11" s="16"/>
      <c r="T11" s="28"/>
      <c r="U11" s="28"/>
      <c r="V11" s="148"/>
      <c r="W11" s="16"/>
      <c r="X11" s="44"/>
      <c r="Y11" s="45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26"/>
      <c r="AN11" s="39"/>
      <c r="AO11" s="40"/>
      <c r="AP11" s="42"/>
      <c r="AQ11" s="37"/>
      <c r="AR11" s="38"/>
      <c r="AS11" s="195">
        <f>ROUND(L13*(1+AQ19),0)</f>
        <v>222</v>
      </c>
      <c r="AT11" s="29"/>
    </row>
    <row r="12" spans="1:47" s="155" customFormat="1" ht="17.100000000000001" customHeight="1">
      <c r="A12" s="7">
        <v>16</v>
      </c>
      <c r="B12" s="8">
        <v>8335</v>
      </c>
      <c r="C12" s="9" t="s">
        <v>1446</v>
      </c>
      <c r="D12" s="257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133"/>
      <c r="P12" s="19"/>
      <c r="Q12" s="20"/>
      <c r="R12" s="20"/>
      <c r="S12" s="20"/>
      <c r="T12" s="31"/>
      <c r="U12" s="31"/>
      <c r="V12" s="122"/>
      <c r="W12" s="122"/>
      <c r="X12" s="122"/>
      <c r="Y12" s="129"/>
      <c r="Z12" s="43" t="s">
        <v>1791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2" t="s">
        <v>1792</v>
      </c>
      <c r="AN12" s="230">
        <v>1</v>
      </c>
      <c r="AO12" s="231"/>
      <c r="AP12" s="54"/>
      <c r="AQ12" s="27"/>
      <c r="AR12" s="48"/>
      <c r="AS12" s="195">
        <f>ROUND(ROUND(L13*AN12,0)*(1+AQ19),0)</f>
        <v>222</v>
      </c>
      <c r="AT12" s="29"/>
    </row>
    <row r="13" spans="1:47" s="155" customFormat="1" ht="17.100000000000001" customHeight="1">
      <c r="A13" s="7">
        <v>16</v>
      </c>
      <c r="B13" s="8">
        <v>8336</v>
      </c>
      <c r="C13" s="9" t="s">
        <v>1971</v>
      </c>
      <c r="D13" s="55"/>
      <c r="E13" s="56"/>
      <c r="F13" s="56"/>
      <c r="G13" s="134"/>
      <c r="H13" s="135"/>
      <c r="I13" s="135"/>
      <c r="J13" s="135"/>
      <c r="K13" s="135"/>
      <c r="L13" s="304">
        <v>148</v>
      </c>
      <c r="M13" s="304"/>
      <c r="N13" s="14" t="s">
        <v>121</v>
      </c>
      <c r="O13" s="18"/>
      <c r="P13" s="91" t="s">
        <v>265</v>
      </c>
      <c r="Q13" s="92"/>
      <c r="R13" s="92"/>
      <c r="S13" s="92"/>
      <c r="T13" s="92"/>
      <c r="U13" s="92"/>
      <c r="V13" s="33"/>
      <c r="W13" s="24" t="s">
        <v>1792</v>
      </c>
      <c r="X13" s="239">
        <v>0.7</v>
      </c>
      <c r="Y13" s="240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26"/>
      <c r="AN13" s="39"/>
      <c r="AO13" s="40"/>
      <c r="AP13" s="42"/>
      <c r="AQ13" s="37"/>
      <c r="AR13" s="38"/>
      <c r="AS13" s="195">
        <f>ROUND(ROUND(L13*X13,0)*(1+AQ19),0)</f>
        <v>156</v>
      </c>
      <c r="AT13" s="29"/>
    </row>
    <row r="14" spans="1:47" s="155" customFormat="1" ht="17.100000000000001" hidden="1" customHeight="1">
      <c r="A14" s="7"/>
      <c r="B14" s="8"/>
      <c r="C14" s="9"/>
      <c r="D14" s="57"/>
      <c r="E14" s="58"/>
      <c r="F14" s="58"/>
      <c r="G14" s="136"/>
      <c r="H14" s="136"/>
      <c r="I14" s="136"/>
      <c r="J14" s="137"/>
      <c r="K14" s="137"/>
      <c r="L14" s="20"/>
      <c r="M14" s="20"/>
      <c r="N14" s="20"/>
      <c r="O14" s="21"/>
      <c r="P14" s="92"/>
      <c r="Q14" s="92"/>
      <c r="R14" s="92"/>
      <c r="S14" s="92"/>
      <c r="T14" s="92"/>
      <c r="U14" s="92"/>
      <c r="V14" s="33"/>
      <c r="W14" s="24"/>
      <c r="X14" s="27"/>
      <c r="Y14" s="48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26"/>
      <c r="AN14" s="39"/>
      <c r="AO14" s="40"/>
      <c r="AP14" s="42"/>
      <c r="AQ14" s="37"/>
      <c r="AR14" s="38"/>
      <c r="AS14" s="195"/>
      <c r="AT14" s="29"/>
    </row>
    <row r="15" spans="1:47" s="155" customFormat="1" ht="17.100000000000001" customHeight="1">
      <c r="A15" s="7">
        <v>16</v>
      </c>
      <c r="B15" s="8">
        <v>8337</v>
      </c>
      <c r="C15" s="9" t="s">
        <v>972</v>
      </c>
      <c r="D15" s="242" t="s">
        <v>1458</v>
      </c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15"/>
      <c r="P15" s="16"/>
      <c r="Q15" s="16"/>
      <c r="R15" s="16"/>
      <c r="S15" s="16"/>
      <c r="T15" s="28"/>
      <c r="U15" s="28"/>
      <c r="V15" s="148"/>
      <c r="W15" s="16"/>
      <c r="X15" s="44"/>
      <c r="Y15" s="45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26"/>
      <c r="AN15" s="39"/>
      <c r="AO15" s="40"/>
      <c r="AP15" s="252" t="s">
        <v>829</v>
      </c>
      <c r="AQ15" s="253"/>
      <c r="AR15" s="254"/>
      <c r="AS15" s="195">
        <f>ROUND(L17*(1+AQ19),0)</f>
        <v>287</v>
      </c>
      <c r="AT15" s="29"/>
    </row>
    <row r="16" spans="1:47" s="155" customFormat="1" ht="17.100000000000001" customHeight="1">
      <c r="A16" s="7">
        <v>16</v>
      </c>
      <c r="B16" s="8">
        <v>8338</v>
      </c>
      <c r="C16" s="9" t="s">
        <v>973</v>
      </c>
      <c r="D16" s="257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133"/>
      <c r="P16" s="19"/>
      <c r="Q16" s="20"/>
      <c r="R16" s="20"/>
      <c r="S16" s="20"/>
      <c r="T16" s="31"/>
      <c r="U16" s="31"/>
      <c r="V16" s="122"/>
      <c r="W16" s="122"/>
      <c r="X16" s="122"/>
      <c r="Y16" s="129"/>
      <c r="Z16" s="43" t="s">
        <v>1791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2" t="s">
        <v>1792</v>
      </c>
      <c r="AN16" s="230">
        <v>1</v>
      </c>
      <c r="AO16" s="231"/>
      <c r="AP16" s="252"/>
      <c r="AQ16" s="253"/>
      <c r="AR16" s="254"/>
      <c r="AS16" s="195">
        <f>ROUND(ROUND(L17*AN16,0)*(1+AQ19),0)</f>
        <v>287</v>
      </c>
      <c r="AT16" s="29"/>
    </row>
    <row r="17" spans="1:46" s="155" customFormat="1" ht="17.100000000000001" customHeight="1">
      <c r="A17" s="7">
        <v>16</v>
      </c>
      <c r="B17" s="8">
        <v>8339</v>
      </c>
      <c r="C17" s="9" t="s">
        <v>1972</v>
      </c>
      <c r="D17" s="55"/>
      <c r="E17" s="56"/>
      <c r="F17" s="56"/>
      <c r="G17" s="134"/>
      <c r="H17" s="135"/>
      <c r="I17" s="135"/>
      <c r="J17" s="135"/>
      <c r="K17" s="135"/>
      <c r="L17" s="304">
        <v>191</v>
      </c>
      <c r="M17" s="304"/>
      <c r="N17" s="14" t="s">
        <v>121</v>
      </c>
      <c r="O17" s="18"/>
      <c r="P17" s="91" t="s">
        <v>265</v>
      </c>
      <c r="Q17" s="92"/>
      <c r="R17" s="92"/>
      <c r="S17" s="92"/>
      <c r="T17" s="92"/>
      <c r="U17" s="92"/>
      <c r="V17" s="33"/>
      <c r="W17" s="24" t="s">
        <v>1792</v>
      </c>
      <c r="X17" s="239">
        <v>0.7</v>
      </c>
      <c r="Y17" s="240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26"/>
      <c r="AN17" s="39"/>
      <c r="AO17" s="40"/>
      <c r="AP17" s="252"/>
      <c r="AQ17" s="253"/>
      <c r="AR17" s="254"/>
      <c r="AS17" s="195">
        <f>ROUND(ROUND(L17*X17,0)*(1+AQ19),0)</f>
        <v>201</v>
      </c>
      <c r="AT17" s="29"/>
    </row>
    <row r="18" spans="1:46" s="155" customFormat="1" ht="17.100000000000001" hidden="1" customHeight="1">
      <c r="A18" s="7">
        <v>16</v>
      </c>
      <c r="B18" s="8">
        <v>8340</v>
      </c>
      <c r="C18" s="9" t="s">
        <v>695</v>
      </c>
      <c r="D18" s="57"/>
      <c r="E18" s="58"/>
      <c r="F18" s="58"/>
      <c r="G18" s="136"/>
      <c r="H18" s="136"/>
      <c r="I18" s="136"/>
      <c r="J18" s="137"/>
      <c r="K18" s="137"/>
      <c r="L18" s="20"/>
      <c r="M18" s="20"/>
      <c r="N18" s="20"/>
      <c r="O18" s="21"/>
      <c r="P18" s="96"/>
      <c r="Q18" s="97"/>
      <c r="R18" s="97"/>
      <c r="S18" s="97"/>
      <c r="T18" s="97"/>
      <c r="U18" s="97"/>
      <c r="V18" s="50"/>
      <c r="W18" s="22" t="s">
        <v>1792</v>
      </c>
      <c r="X18" s="230">
        <v>0.7</v>
      </c>
      <c r="Y18" s="231"/>
      <c r="Z18" s="43" t="s">
        <v>1791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2" t="s">
        <v>1792</v>
      </c>
      <c r="AN18" s="230">
        <v>1</v>
      </c>
      <c r="AO18" s="231"/>
      <c r="AP18" s="252"/>
      <c r="AQ18" s="253"/>
      <c r="AR18" s="254"/>
      <c r="AS18" s="196">
        <f>ROUND(ROUND(ROUND(L17*X18,0)*AN18,0)*(1+AQ23),0)</f>
        <v>134</v>
      </c>
      <c r="AT18" s="29"/>
    </row>
    <row r="19" spans="1:46" s="155" customFormat="1" ht="17.100000000000001" customHeight="1">
      <c r="A19" s="7">
        <v>16</v>
      </c>
      <c r="B19" s="8">
        <v>8341</v>
      </c>
      <c r="C19" s="9" t="s">
        <v>1973</v>
      </c>
      <c r="D19" s="242" t="s">
        <v>1459</v>
      </c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15"/>
      <c r="P19" s="16"/>
      <c r="Q19" s="16"/>
      <c r="R19" s="16"/>
      <c r="S19" s="16"/>
      <c r="T19" s="28"/>
      <c r="U19" s="28"/>
      <c r="V19" s="148"/>
      <c r="W19" s="16"/>
      <c r="X19" s="44"/>
      <c r="Y19" s="45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26"/>
      <c r="AN19" s="39"/>
      <c r="AO19" s="40"/>
      <c r="AP19" s="36" t="s">
        <v>1792</v>
      </c>
      <c r="AQ19" s="239">
        <v>0.5</v>
      </c>
      <c r="AR19" s="240"/>
      <c r="AS19" s="195">
        <f>ROUND(L21*(1+AQ19),0)</f>
        <v>348</v>
      </c>
      <c r="AT19" s="29"/>
    </row>
    <row r="20" spans="1:46" s="155" customFormat="1" ht="17.100000000000001" customHeight="1">
      <c r="A20" s="7">
        <v>16</v>
      </c>
      <c r="B20" s="8">
        <v>8342</v>
      </c>
      <c r="C20" s="9" t="s">
        <v>1447</v>
      </c>
      <c r="D20" s="257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133"/>
      <c r="P20" s="19"/>
      <c r="Q20" s="20"/>
      <c r="R20" s="20"/>
      <c r="S20" s="20"/>
      <c r="T20" s="31"/>
      <c r="U20" s="31"/>
      <c r="V20" s="122"/>
      <c r="W20" s="122"/>
      <c r="X20" s="122"/>
      <c r="Y20" s="129"/>
      <c r="Z20" s="43" t="s">
        <v>1791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2" t="s">
        <v>1792</v>
      </c>
      <c r="AN20" s="230">
        <v>1</v>
      </c>
      <c r="AO20" s="231"/>
      <c r="AR20" s="67" t="s">
        <v>824</v>
      </c>
      <c r="AS20" s="195">
        <f>ROUND(ROUND(L21*AN20,0)*(1+AQ19),0)</f>
        <v>348</v>
      </c>
      <c r="AT20" s="29"/>
    </row>
    <row r="21" spans="1:46" s="155" customFormat="1" ht="17.100000000000001" customHeight="1">
      <c r="A21" s="7">
        <v>16</v>
      </c>
      <c r="B21" s="8">
        <v>8343</v>
      </c>
      <c r="C21" s="9" t="s">
        <v>1974</v>
      </c>
      <c r="D21" s="55"/>
      <c r="E21" s="56"/>
      <c r="F21" s="56"/>
      <c r="G21" s="134"/>
      <c r="H21" s="135"/>
      <c r="I21" s="135"/>
      <c r="J21" s="135"/>
      <c r="K21" s="135"/>
      <c r="L21" s="241">
        <v>232</v>
      </c>
      <c r="M21" s="241"/>
      <c r="N21" s="14" t="s">
        <v>121</v>
      </c>
      <c r="O21" s="18"/>
      <c r="P21" s="91" t="s">
        <v>265</v>
      </c>
      <c r="Q21" s="92"/>
      <c r="R21" s="92"/>
      <c r="S21" s="92"/>
      <c r="T21" s="92"/>
      <c r="U21" s="92"/>
      <c r="V21" s="33"/>
      <c r="W21" s="24" t="s">
        <v>1792</v>
      </c>
      <c r="X21" s="239">
        <v>0.7</v>
      </c>
      <c r="Y21" s="240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26"/>
      <c r="AN21" s="39"/>
      <c r="AO21" s="40"/>
      <c r="AS21" s="195">
        <f>ROUND(ROUND(L21*X21,0)*(1+AQ19),0)</f>
        <v>243</v>
      </c>
      <c r="AT21" s="29"/>
    </row>
    <row r="22" spans="1:46" s="155" customFormat="1" ht="17.100000000000001" hidden="1" customHeight="1">
      <c r="A22" s="7"/>
      <c r="B22" s="8"/>
      <c r="C22" s="9"/>
      <c r="D22" s="57"/>
      <c r="E22" s="58"/>
      <c r="F22" s="58"/>
      <c r="G22" s="136"/>
      <c r="H22" s="136"/>
      <c r="I22" s="136"/>
      <c r="J22" s="137"/>
      <c r="K22" s="137"/>
      <c r="L22" s="20"/>
      <c r="M22" s="20"/>
      <c r="N22" s="20"/>
      <c r="O22" s="21"/>
      <c r="P22" s="92"/>
      <c r="Q22" s="92"/>
      <c r="R22" s="92"/>
      <c r="S22" s="92"/>
      <c r="T22" s="92"/>
      <c r="U22" s="92"/>
      <c r="V22" s="33"/>
      <c r="W22" s="24"/>
      <c r="X22" s="27"/>
      <c r="Y22" s="48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26"/>
      <c r="AN22" s="39"/>
      <c r="AO22" s="40"/>
      <c r="AS22" s="195"/>
      <c r="AT22" s="29"/>
    </row>
    <row r="23" spans="1:46" s="155" customFormat="1" ht="17.100000000000001" customHeight="1">
      <c r="A23" s="7">
        <v>16</v>
      </c>
      <c r="B23" s="8">
        <v>8344</v>
      </c>
      <c r="C23" s="9" t="s">
        <v>1975</v>
      </c>
      <c r="D23" s="242" t="s">
        <v>2230</v>
      </c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15"/>
      <c r="P23" s="16"/>
      <c r="Q23" s="16"/>
      <c r="R23" s="16"/>
      <c r="S23" s="16"/>
      <c r="T23" s="28"/>
      <c r="U23" s="28"/>
      <c r="V23" s="148"/>
      <c r="W23" s="16"/>
      <c r="X23" s="44"/>
      <c r="Y23" s="45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26"/>
      <c r="AN23" s="39"/>
      <c r="AO23" s="40"/>
      <c r="AP23" s="36"/>
      <c r="AQ23" s="239"/>
      <c r="AR23" s="240"/>
      <c r="AS23" s="195">
        <f>ROUND(L25*(1+AQ19),0)</f>
        <v>402</v>
      </c>
      <c r="AT23" s="29"/>
    </row>
    <row r="24" spans="1:46" s="155" customFormat="1" ht="17.100000000000001" customHeight="1">
      <c r="A24" s="7">
        <v>16</v>
      </c>
      <c r="B24" s="8">
        <v>8345</v>
      </c>
      <c r="C24" s="9" t="s">
        <v>974</v>
      </c>
      <c r="D24" s="257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133"/>
      <c r="P24" s="19"/>
      <c r="Q24" s="20"/>
      <c r="R24" s="20"/>
      <c r="S24" s="20"/>
      <c r="T24" s="31"/>
      <c r="U24" s="31"/>
      <c r="V24" s="122"/>
      <c r="W24" s="122"/>
      <c r="X24" s="122"/>
      <c r="Y24" s="129"/>
      <c r="Z24" s="43" t="s">
        <v>1791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2" t="s">
        <v>1792</v>
      </c>
      <c r="AN24" s="230">
        <v>1</v>
      </c>
      <c r="AO24" s="231"/>
      <c r="AR24" s="67"/>
      <c r="AS24" s="195">
        <f>ROUND(ROUND(L25*AN24,0)*(1+AQ19),0)</f>
        <v>402</v>
      </c>
      <c r="AT24" s="29"/>
    </row>
    <row r="25" spans="1:46" s="155" customFormat="1" ht="17.100000000000001" customHeight="1">
      <c r="A25" s="7">
        <v>16</v>
      </c>
      <c r="B25" s="8">
        <v>8346</v>
      </c>
      <c r="C25" s="9" t="s">
        <v>1976</v>
      </c>
      <c r="D25" s="55"/>
      <c r="E25" s="56"/>
      <c r="F25" s="56"/>
      <c r="G25" s="134"/>
      <c r="H25" s="135"/>
      <c r="I25" s="135"/>
      <c r="J25" s="135"/>
      <c r="K25" s="135"/>
      <c r="L25" s="241">
        <v>268</v>
      </c>
      <c r="M25" s="241"/>
      <c r="N25" s="14" t="s">
        <v>121</v>
      </c>
      <c r="O25" s="18"/>
      <c r="P25" s="91" t="s">
        <v>265</v>
      </c>
      <c r="Q25" s="92"/>
      <c r="R25" s="92"/>
      <c r="S25" s="92"/>
      <c r="T25" s="92"/>
      <c r="U25" s="92"/>
      <c r="V25" s="33"/>
      <c r="W25" s="24" t="s">
        <v>1792</v>
      </c>
      <c r="X25" s="239">
        <v>0.7</v>
      </c>
      <c r="Y25" s="240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26"/>
      <c r="AN25" s="39"/>
      <c r="AO25" s="40"/>
      <c r="AS25" s="195">
        <f>ROUND(ROUND(L25*X25,0)*(1+AQ19),0)</f>
        <v>282</v>
      </c>
      <c r="AT25" s="29"/>
    </row>
    <row r="26" spans="1:46" s="155" customFormat="1" ht="17.100000000000001" hidden="1" customHeight="1">
      <c r="A26" s="7">
        <v>16</v>
      </c>
      <c r="B26" s="8">
        <v>8347</v>
      </c>
      <c r="C26" s="9" t="s">
        <v>696</v>
      </c>
      <c r="D26" s="57"/>
      <c r="E26" s="58"/>
      <c r="F26" s="58"/>
      <c r="G26" s="136"/>
      <c r="H26" s="136"/>
      <c r="I26" s="136"/>
      <c r="J26" s="137"/>
      <c r="K26" s="137"/>
      <c r="L26" s="20"/>
      <c r="M26" s="20"/>
      <c r="N26" s="20"/>
      <c r="O26" s="21"/>
      <c r="P26" s="96"/>
      <c r="Q26" s="97"/>
      <c r="R26" s="97"/>
      <c r="S26" s="97"/>
      <c r="T26" s="97"/>
      <c r="U26" s="97"/>
      <c r="V26" s="50"/>
      <c r="W26" s="22" t="s">
        <v>1792</v>
      </c>
      <c r="X26" s="230">
        <v>0.7</v>
      </c>
      <c r="Y26" s="231"/>
      <c r="Z26" s="43" t="s">
        <v>1791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2" t="s">
        <v>1792</v>
      </c>
      <c r="AN26" s="230">
        <v>1</v>
      </c>
      <c r="AO26" s="231"/>
      <c r="AS26" s="196">
        <f>ROUND(ROUND(ROUND(L25*X26,0)*AN26,0)*(1+AQ23),0)</f>
        <v>188</v>
      </c>
      <c r="AT26" s="29"/>
    </row>
    <row r="27" spans="1:46" s="155" customFormat="1" ht="17.100000000000001" customHeight="1">
      <c r="A27" s="7">
        <v>16</v>
      </c>
      <c r="B27" s="8">
        <v>8348</v>
      </c>
      <c r="C27" s="9" t="s">
        <v>1977</v>
      </c>
      <c r="D27" s="242" t="s">
        <v>2231</v>
      </c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15"/>
      <c r="P27" s="16"/>
      <c r="Q27" s="16"/>
      <c r="R27" s="16"/>
      <c r="S27" s="16"/>
      <c r="T27" s="28"/>
      <c r="U27" s="28"/>
      <c r="V27" s="148"/>
      <c r="W27" s="16"/>
      <c r="X27" s="44"/>
      <c r="Y27" s="45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26"/>
      <c r="AN27" s="39"/>
      <c r="AO27" s="40"/>
      <c r="AP27" s="36"/>
      <c r="AQ27" s="239"/>
      <c r="AR27" s="240"/>
      <c r="AS27" s="195">
        <f>ROUND(L29*(1+AQ19),0)</f>
        <v>453</v>
      </c>
      <c r="AT27" s="29"/>
    </row>
    <row r="28" spans="1:46" s="155" customFormat="1" ht="17.100000000000001" customHeight="1">
      <c r="A28" s="7">
        <v>16</v>
      </c>
      <c r="B28" s="8">
        <v>8349</v>
      </c>
      <c r="C28" s="9" t="s">
        <v>1448</v>
      </c>
      <c r="D28" s="257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133"/>
      <c r="P28" s="19"/>
      <c r="Q28" s="20"/>
      <c r="R28" s="20"/>
      <c r="S28" s="20"/>
      <c r="T28" s="31"/>
      <c r="U28" s="31"/>
      <c r="V28" s="122"/>
      <c r="W28" s="122"/>
      <c r="X28" s="122"/>
      <c r="Y28" s="129"/>
      <c r="Z28" s="43" t="s">
        <v>1791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2" t="s">
        <v>1792</v>
      </c>
      <c r="AN28" s="230">
        <v>1</v>
      </c>
      <c r="AO28" s="231"/>
      <c r="AR28" s="67"/>
      <c r="AS28" s="195">
        <f>ROUND(ROUND(L29*AN28,0)*(1+AQ19),0)</f>
        <v>453</v>
      </c>
      <c r="AT28" s="29"/>
    </row>
    <row r="29" spans="1:46" s="155" customFormat="1" ht="17.100000000000001" customHeight="1">
      <c r="A29" s="7">
        <v>16</v>
      </c>
      <c r="B29" s="8">
        <v>8350</v>
      </c>
      <c r="C29" s="9" t="s">
        <v>1978</v>
      </c>
      <c r="D29" s="55"/>
      <c r="E29" s="56"/>
      <c r="F29" s="56"/>
      <c r="G29" s="134"/>
      <c r="H29" s="135"/>
      <c r="I29" s="135"/>
      <c r="J29" s="135"/>
      <c r="K29" s="135"/>
      <c r="L29" s="241">
        <v>302</v>
      </c>
      <c r="M29" s="241"/>
      <c r="N29" s="14" t="s">
        <v>121</v>
      </c>
      <c r="O29" s="18"/>
      <c r="P29" s="91" t="s">
        <v>265</v>
      </c>
      <c r="Q29" s="92"/>
      <c r="R29" s="92"/>
      <c r="S29" s="92"/>
      <c r="T29" s="92"/>
      <c r="U29" s="92"/>
      <c r="V29" s="33"/>
      <c r="W29" s="24" t="s">
        <v>1792</v>
      </c>
      <c r="X29" s="239">
        <v>0.7</v>
      </c>
      <c r="Y29" s="240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26"/>
      <c r="AN29" s="39"/>
      <c r="AO29" s="40"/>
      <c r="AS29" s="195">
        <f>ROUND(ROUND(L29*X29,0)*(1+AQ19),0)</f>
        <v>317</v>
      </c>
      <c r="AT29" s="29"/>
    </row>
    <row r="30" spans="1:46" s="155" customFormat="1" ht="17.100000000000001" hidden="1" customHeight="1">
      <c r="A30" s="7"/>
      <c r="B30" s="8"/>
      <c r="C30" s="9"/>
      <c r="D30" s="57"/>
      <c r="E30" s="58"/>
      <c r="F30" s="58"/>
      <c r="G30" s="136"/>
      <c r="H30" s="136"/>
      <c r="I30" s="136"/>
      <c r="J30" s="137"/>
      <c r="K30" s="137"/>
      <c r="L30" s="20"/>
      <c r="M30" s="20"/>
      <c r="N30" s="20"/>
      <c r="O30" s="21"/>
      <c r="P30" s="92"/>
      <c r="Q30" s="92"/>
      <c r="R30" s="92"/>
      <c r="S30" s="92"/>
      <c r="T30" s="92"/>
      <c r="U30" s="92"/>
      <c r="V30" s="33"/>
      <c r="W30" s="24"/>
      <c r="X30" s="27"/>
      <c r="Y30" s="48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26"/>
      <c r="AN30" s="39"/>
      <c r="AO30" s="40"/>
      <c r="AS30" s="195"/>
      <c r="AT30" s="29"/>
    </row>
    <row r="31" spans="1:46" s="155" customFormat="1" ht="17.100000000000001" customHeight="1">
      <c r="A31" s="7">
        <v>16</v>
      </c>
      <c r="B31" s="8">
        <v>8351</v>
      </c>
      <c r="C31" s="9" t="s">
        <v>975</v>
      </c>
      <c r="D31" s="242" t="s">
        <v>2232</v>
      </c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15"/>
      <c r="P31" s="16"/>
      <c r="Q31" s="16"/>
      <c r="R31" s="16"/>
      <c r="S31" s="16"/>
      <c r="T31" s="28"/>
      <c r="U31" s="28"/>
      <c r="V31" s="148"/>
      <c r="W31" s="16"/>
      <c r="X31" s="44"/>
      <c r="Y31" s="45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26"/>
      <c r="AN31" s="39"/>
      <c r="AO31" s="40"/>
      <c r="AR31" s="123"/>
      <c r="AS31" s="195">
        <f>ROUND(L33*(1+AQ19),0)</f>
        <v>504</v>
      </c>
      <c r="AT31" s="29"/>
    </row>
    <row r="32" spans="1:46" s="155" customFormat="1" ht="17.100000000000001" customHeight="1">
      <c r="A32" s="7">
        <v>16</v>
      </c>
      <c r="B32" s="8">
        <v>8352</v>
      </c>
      <c r="C32" s="9" t="s">
        <v>976</v>
      </c>
      <c r="D32" s="257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133"/>
      <c r="P32" s="19"/>
      <c r="Q32" s="20"/>
      <c r="R32" s="20"/>
      <c r="S32" s="20"/>
      <c r="T32" s="31"/>
      <c r="U32" s="31"/>
      <c r="V32" s="122"/>
      <c r="W32" s="122"/>
      <c r="X32" s="122"/>
      <c r="Y32" s="129"/>
      <c r="Z32" s="43" t="s">
        <v>1791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2" t="s">
        <v>1792</v>
      </c>
      <c r="AN32" s="230">
        <v>1</v>
      </c>
      <c r="AO32" s="231"/>
      <c r="AS32" s="195">
        <f>ROUND(ROUND(L33*AN32,0)*(1+AQ19),0)</f>
        <v>504</v>
      </c>
      <c r="AT32" s="29"/>
    </row>
    <row r="33" spans="1:46" s="155" customFormat="1" ht="17.100000000000001" customHeight="1">
      <c r="A33" s="7">
        <v>16</v>
      </c>
      <c r="B33" s="8">
        <v>8353</v>
      </c>
      <c r="C33" s="9" t="s">
        <v>1979</v>
      </c>
      <c r="D33" s="55"/>
      <c r="E33" s="56"/>
      <c r="F33" s="56"/>
      <c r="G33" s="134"/>
      <c r="H33" s="135"/>
      <c r="I33" s="135"/>
      <c r="J33" s="135"/>
      <c r="K33" s="135"/>
      <c r="L33" s="241">
        <f>L29+34</f>
        <v>336</v>
      </c>
      <c r="M33" s="241"/>
      <c r="N33" s="14" t="s">
        <v>121</v>
      </c>
      <c r="O33" s="18"/>
      <c r="P33" s="91" t="s">
        <v>265</v>
      </c>
      <c r="Q33" s="92"/>
      <c r="R33" s="92"/>
      <c r="S33" s="92"/>
      <c r="T33" s="92"/>
      <c r="U33" s="92"/>
      <c r="V33" s="33"/>
      <c r="W33" s="24" t="s">
        <v>1792</v>
      </c>
      <c r="X33" s="239">
        <v>0.7</v>
      </c>
      <c r="Y33" s="240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26"/>
      <c r="AN33" s="39"/>
      <c r="AO33" s="40"/>
      <c r="AP33" s="42"/>
      <c r="AQ33" s="37"/>
      <c r="AR33" s="38"/>
      <c r="AS33" s="195">
        <f>ROUND(ROUND(L33*X33,0)*(1+AQ19),0)</f>
        <v>353</v>
      </c>
      <c r="AT33" s="29"/>
    </row>
    <row r="34" spans="1:46" s="155" customFormat="1" ht="17.100000000000001" hidden="1" customHeight="1">
      <c r="A34" s="7">
        <v>16</v>
      </c>
      <c r="B34" s="8">
        <v>8354</v>
      </c>
      <c r="C34" s="9" t="s">
        <v>697</v>
      </c>
      <c r="D34" s="57"/>
      <c r="E34" s="58"/>
      <c r="F34" s="58"/>
      <c r="G34" s="136"/>
      <c r="H34" s="136"/>
      <c r="I34" s="136"/>
      <c r="J34" s="137"/>
      <c r="K34" s="137"/>
      <c r="L34" s="20"/>
      <c r="M34" s="20"/>
      <c r="N34" s="20"/>
      <c r="O34" s="21"/>
      <c r="P34" s="96"/>
      <c r="Q34" s="97"/>
      <c r="R34" s="97"/>
      <c r="S34" s="97"/>
      <c r="T34" s="97"/>
      <c r="U34" s="97"/>
      <c r="V34" s="50"/>
      <c r="W34" s="22" t="s">
        <v>1792</v>
      </c>
      <c r="X34" s="230">
        <v>0.7</v>
      </c>
      <c r="Y34" s="231"/>
      <c r="Z34" s="43" t="s">
        <v>1791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2" t="s">
        <v>1792</v>
      </c>
      <c r="AN34" s="230">
        <v>1</v>
      </c>
      <c r="AO34" s="231"/>
      <c r="AP34" s="54"/>
      <c r="AQ34" s="27"/>
      <c r="AR34" s="48"/>
      <c r="AS34" s="196">
        <f>ROUND(ROUND(ROUND(L33*X34,0)*AN34,0)*(1+AQ23),0)</f>
        <v>235</v>
      </c>
      <c r="AT34" s="29"/>
    </row>
    <row r="35" spans="1:46" s="155" customFormat="1" ht="17.100000000000001" customHeight="1">
      <c r="A35" s="7">
        <v>16</v>
      </c>
      <c r="B35" s="8">
        <v>8355</v>
      </c>
      <c r="C35" s="9" t="s">
        <v>1980</v>
      </c>
      <c r="D35" s="242" t="s">
        <v>1460</v>
      </c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15"/>
      <c r="P35" s="16"/>
      <c r="Q35" s="16"/>
      <c r="R35" s="16"/>
      <c r="S35" s="16"/>
      <c r="T35" s="28"/>
      <c r="U35" s="28"/>
      <c r="V35" s="148"/>
      <c r="W35" s="16"/>
      <c r="X35" s="44"/>
      <c r="Y35" s="45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26"/>
      <c r="AN35" s="39"/>
      <c r="AO35" s="40"/>
      <c r="AP35" s="42"/>
      <c r="AQ35" s="37"/>
      <c r="AR35" s="38"/>
      <c r="AS35" s="195">
        <f>ROUND(L37*(1+AQ19),0)</f>
        <v>555</v>
      </c>
      <c r="AT35" s="29"/>
    </row>
    <row r="36" spans="1:46" s="155" customFormat="1" ht="17.100000000000001" customHeight="1">
      <c r="A36" s="7">
        <v>16</v>
      </c>
      <c r="B36" s="8">
        <v>8356</v>
      </c>
      <c r="C36" s="9" t="s">
        <v>1449</v>
      </c>
      <c r="D36" s="257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133"/>
      <c r="P36" s="19"/>
      <c r="Q36" s="20"/>
      <c r="R36" s="20"/>
      <c r="S36" s="20"/>
      <c r="T36" s="31"/>
      <c r="U36" s="31"/>
      <c r="V36" s="122"/>
      <c r="W36" s="122"/>
      <c r="X36" s="122"/>
      <c r="Y36" s="129"/>
      <c r="Z36" s="43" t="s">
        <v>1791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2" t="s">
        <v>1792</v>
      </c>
      <c r="AN36" s="230">
        <v>1</v>
      </c>
      <c r="AO36" s="231"/>
      <c r="AP36" s="54"/>
      <c r="AQ36" s="27"/>
      <c r="AR36" s="48"/>
      <c r="AS36" s="195">
        <f>ROUND(ROUND(L37*AN36,0)*(1+AQ19),0)</f>
        <v>555</v>
      </c>
      <c r="AT36" s="29"/>
    </row>
    <row r="37" spans="1:46" s="155" customFormat="1" ht="17.100000000000001" customHeight="1">
      <c r="A37" s="7">
        <v>16</v>
      </c>
      <c r="B37" s="8">
        <v>8357</v>
      </c>
      <c r="C37" s="9" t="s">
        <v>1981</v>
      </c>
      <c r="D37" s="55"/>
      <c r="E37" s="56"/>
      <c r="F37" s="56"/>
      <c r="G37" s="134"/>
      <c r="H37" s="135"/>
      <c r="I37" s="135"/>
      <c r="J37" s="135"/>
      <c r="K37" s="135"/>
      <c r="L37" s="241">
        <f>L33+34</f>
        <v>370</v>
      </c>
      <c r="M37" s="241"/>
      <c r="N37" s="14" t="s">
        <v>121</v>
      </c>
      <c r="O37" s="18"/>
      <c r="P37" s="91" t="s">
        <v>265</v>
      </c>
      <c r="Q37" s="92"/>
      <c r="R37" s="92"/>
      <c r="S37" s="92"/>
      <c r="T37" s="92"/>
      <c r="U37" s="92"/>
      <c r="V37" s="33"/>
      <c r="W37" s="24" t="s">
        <v>1792</v>
      </c>
      <c r="X37" s="239">
        <v>0.7</v>
      </c>
      <c r="Y37" s="240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26"/>
      <c r="AN37" s="39"/>
      <c r="AO37" s="40"/>
      <c r="AP37" s="42"/>
      <c r="AQ37" s="37"/>
      <c r="AR37" s="38"/>
      <c r="AS37" s="195">
        <f>ROUND(ROUND(L37*X37,0)*(1+AQ19),0)</f>
        <v>389</v>
      </c>
      <c r="AT37" s="29"/>
    </row>
    <row r="38" spans="1:46" s="155" customFormat="1" ht="17.100000000000001" hidden="1" customHeight="1">
      <c r="A38" s="7"/>
      <c r="B38" s="8"/>
      <c r="C38" s="9"/>
      <c r="D38" s="57"/>
      <c r="E38" s="58"/>
      <c r="F38" s="58"/>
      <c r="G38" s="136"/>
      <c r="H38" s="136"/>
      <c r="I38" s="136"/>
      <c r="J38" s="137"/>
      <c r="K38" s="137"/>
      <c r="L38" s="20"/>
      <c r="M38" s="20"/>
      <c r="N38" s="20"/>
      <c r="O38" s="21"/>
      <c r="P38" s="92"/>
      <c r="Q38" s="92"/>
      <c r="R38" s="92"/>
      <c r="S38" s="92"/>
      <c r="T38" s="92"/>
      <c r="U38" s="92"/>
      <c r="V38" s="33"/>
      <c r="W38" s="24"/>
      <c r="X38" s="27"/>
      <c r="Y38" s="48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26"/>
      <c r="AN38" s="39"/>
      <c r="AO38" s="40"/>
      <c r="AP38" s="42"/>
      <c r="AQ38" s="37"/>
      <c r="AR38" s="38"/>
      <c r="AS38" s="195"/>
      <c r="AT38" s="29"/>
    </row>
    <row r="39" spans="1:46" s="155" customFormat="1" ht="17.100000000000001" customHeight="1">
      <c r="A39" s="7">
        <v>16</v>
      </c>
      <c r="B39" s="8">
        <v>8358</v>
      </c>
      <c r="C39" s="9" t="s">
        <v>977</v>
      </c>
      <c r="D39" s="242" t="s">
        <v>2233</v>
      </c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15"/>
      <c r="P39" s="16"/>
      <c r="Q39" s="16"/>
      <c r="R39" s="16"/>
      <c r="S39" s="16"/>
      <c r="T39" s="28"/>
      <c r="U39" s="28"/>
      <c r="V39" s="148"/>
      <c r="W39" s="16"/>
      <c r="X39" s="44"/>
      <c r="Y39" s="45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26"/>
      <c r="AN39" s="39"/>
      <c r="AO39" s="40"/>
      <c r="AP39" s="42"/>
      <c r="AQ39" s="37"/>
      <c r="AR39" s="38"/>
      <c r="AS39" s="195">
        <f>ROUND(L41*(1+AQ19),0)</f>
        <v>606</v>
      </c>
      <c r="AT39" s="29"/>
    </row>
    <row r="40" spans="1:46" s="155" customFormat="1" ht="17.100000000000001" customHeight="1">
      <c r="A40" s="7">
        <v>16</v>
      </c>
      <c r="B40" s="8">
        <v>8359</v>
      </c>
      <c r="C40" s="9" t="s">
        <v>978</v>
      </c>
      <c r="D40" s="257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133"/>
      <c r="P40" s="19"/>
      <c r="Q40" s="20"/>
      <c r="R40" s="20"/>
      <c r="S40" s="20"/>
      <c r="T40" s="31"/>
      <c r="U40" s="31"/>
      <c r="V40" s="122"/>
      <c r="W40" s="122"/>
      <c r="X40" s="122"/>
      <c r="Y40" s="129"/>
      <c r="Z40" s="43" t="s">
        <v>1791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2" t="s">
        <v>1792</v>
      </c>
      <c r="AN40" s="230">
        <v>1</v>
      </c>
      <c r="AO40" s="231"/>
      <c r="AP40" s="54"/>
      <c r="AQ40" s="27"/>
      <c r="AR40" s="48"/>
      <c r="AS40" s="195">
        <f>ROUND(ROUND(L41*AN40,0)*(1+AQ19),0)</f>
        <v>606</v>
      </c>
      <c r="AT40" s="29"/>
    </row>
    <row r="41" spans="1:46" s="155" customFormat="1" ht="17.100000000000001" customHeight="1">
      <c r="A41" s="7">
        <v>16</v>
      </c>
      <c r="B41" s="8">
        <v>8360</v>
      </c>
      <c r="C41" s="9" t="s">
        <v>1982</v>
      </c>
      <c r="D41" s="55"/>
      <c r="E41" s="56"/>
      <c r="F41" s="56"/>
      <c r="G41" s="134"/>
      <c r="H41" s="135"/>
      <c r="I41" s="135"/>
      <c r="J41" s="135"/>
      <c r="K41" s="135"/>
      <c r="L41" s="241">
        <f>L37+34</f>
        <v>404</v>
      </c>
      <c r="M41" s="241"/>
      <c r="N41" s="14" t="s">
        <v>121</v>
      </c>
      <c r="O41" s="18"/>
      <c r="P41" s="91" t="s">
        <v>265</v>
      </c>
      <c r="Q41" s="92"/>
      <c r="R41" s="92"/>
      <c r="S41" s="92"/>
      <c r="T41" s="92"/>
      <c r="U41" s="92"/>
      <c r="V41" s="33"/>
      <c r="W41" s="24" t="s">
        <v>1792</v>
      </c>
      <c r="X41" s="239">
        <v>0.7</v>
      </c>
      <c r="Y41" s="240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26"/>
      <c r="AN41" s="39"/>
      <c r="AO41" s="40"/>
      <c r="AP41" s="42"/>
      <c r="AQ41" s="37"/>
      <c r="AR41" s="38"/>
      <c r="AS41" s="195">
        <f>ROUND(ROUND(L41*X41,0)*(1+AQ19),0)</f>
        <v>425</v>
      </c>
      <c r="AT41" s="29"/>
    </row>
    <row r="42" spans="1:46" s="155" customFormat="1" ht="17.100000000000001" hidden="1" customHeight="1">
      <c r="A42" s="7">
        <v>16</v>
      </c>
      <c r="B42" s="8">
        <v>8361</v>
      </c>
      <c r="C42" s="9" t="s">
        <v>698</v>
      </c>
      <c r="D42" s="57"/>
      <c r="E42" s="58"/>
      <c r="F42" s="58"/>
      <c r="G42" s="136"/>
      <c r="H42" s="136"/>
      <c r="I42" s="136"/>
      <c r="J42" s="137"/>
      <c r="K42" s="137"/>
      <c r="L42" s="20"/>
      <c r="M42" s="20"/>
      <c r="N42" s="20"/>
      <c r="O42" s="21"/>
      <c r="P42" s="96"/>
      <c r="Q42" s="97"/>
      <c r="R42" s="97"/>
      <c r="S42" s="97"/>
      <c r="T42" s="97"/>
      <c r="U42" s="97"/>
      <c r="V42" s="50"/>
      <c r="W42" s="22" t="s">
        <v>1792</v>
      </c>
      <c r="X42" s="230">
        <v>0.7</v>
      </c>
      <c r="Y42" s="231"/>
      <c r="Z42" s="43" t="s">
        <v>1791</v>
      </c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2" t="s">
        <v>1792</v>
      </c>
      <c r="AN42" s="230">
        <v>1</v>
      </c>
      <c r="AO42" s="231"/>
      <c r="AP42" s="54"/>
      <c r="AQ42" s="27"/>
      <c r="AR42" s="48"/>
      <c r="AS42" s="196">
        <f>ROUND(ROUND(ROUND(L41*X42,0)*AN42,0)*(1+AQ23),0)</f>
        <v>283</v>
      </c>
      <c r="AT42" s="29"/>
    </row>
    <row r="43" spans="1:46" s="155" customFormat="1" ht="17.100000000000001" customHeight="1">
      <c r="A43" s="7">
        <v>16</v>
      </c>
      <c r="B43" s="8">
        <v>8362</v>
      </c>
      <c r="C43" s="9" t="s">
        <v>1983</v>
      </c>
      <c r="D43" s="242" t="s">
        <v>2234</v>
      </c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15"/>
      <c r="P43" s="16"/>
      <c r="Q43" s="16"/>
      <c r="R43" s="16"/>
      <c r="S43" s="16"/>
      <c r="T43" s="28"/>
      <c r="U43" s="28"/>
      <c r="V43" s="148"/>
      <c r="W43" s="16"/>
      <c r="X43" s="44"/>
      <c r="Y43" s="45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26"/>
      <c r="AN43" s="39"/>
      <c r="AO43" s="40"/>
      <c r="AP43" s="42"/>
      <c r="AQ43" s="37"/>
      <c r="AR43" s="38"/>
      <c r="AS43" s="195">
        <f>ROUND(L45*(1+AQ19),0)</f>
        <v>657</v>
      </c>
      <c r="AT43" s="29"/>
    </row>
    <row r="44" spans="1:46" s="155" customFormat="1" ht="17.100000000000001" customHeight="1">
      <c r="A44" s="7">
        <v>16</v>
      </c>
      <c r="B44" s="8">
        <v>8363</v>
      </c>
      <c r="C44" s="9" t="s">
        <v>1450</v>
      </c>
      <c r="D44" s="257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133"/>
      <c r="P44" s="19"/>
      <c r="Q44" s="20"/>
      <c r="R44" s="20"/>
      <c r="S44" s="20"/>
      <c r="T44" s="31"/>
      <c r="U44" s="31"/>
      <c r="V44" s="122"/>
      <c r="W44" s="122"/>
      <c r="X44" s="122"/>
      <c r="Y44" s="129"/>
      <c r="Z44" s="43" t="s">
        <v>1791</v>
      </c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2" t="s">
        <v>1792</v>
      </c>
      <c r="AN44" s="230">
        <v>1</v>
      </c>
      <c r="AO44" s="231"/>
      <c r="AP44" s="54"/>
      <c r="AQ44" s="27"/>
      <c r="AR44" s="48"/>
      <c r="AS44" s="195">
        <f>ROUND(ROUND(L45*AN44,0)*(1+AQ19),0)</f>
        <v>657</v>
      </c>
      <c r="AT44" s="29"/>
    </row>
    <row r="45" spans="1:46" s="155" customFormat="1" ht="17.100000000000001" customHeight="1">
      <c r="A45" s="7">
        <v>16</v>
      </c>
      <c r="B45" s="8">
        <v>8364</v>
      </c>
      <c r="C45" s="9" t="s">
        <v>1984</v>
      </c>
      <c r="D45" s="55"/>
      <c r="E45" s="56"/>
      <c r="F45" s="56"/>
      <c r="G45" s="134"/>
      <c r="H45" s="135"/>
      <c r="I45" s="135"/>
      <c r="J45" s="135"/>
      <c r="K45" s="135"/>
      <c r="L45" s="241">
        <f>L41+34</f>
        <v>438</v>
      </c>
      <c r="M45" s="241"/>
      <c r="N45" s="14" t="s">
        <v>121</v>
      </c>
      <c r="O45" s="18"/>
      <c r="P45" s="91" t="s">
        <v>265</v>
      </c>
      <c r="Q45" s="92"/>
      <c r="R45" s="92"/>
      <c r="S45" s="92"/>
      <c r="T45" s="92"/>
      <c r="U45" s="92"/>
      <c r="V45" s="33"/>
      <c r="W45" s="24" t="s">
        <v>1792</v>
      </c>
      <c r="X45" s="239">
        <v>0.7</v>
      </c>
      <c r="Y45" s="240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26"/>
      <c r="AN45" s="39"/>
      <c r="AO45" s="40"/>
      <c r="AP45" s="42"/>
      <c r="AQ45" s="37"/>
      <c r="AR45" s="38"/>
      <c r="AS45" s="195">
        <f>ROUND(ROUND(L45*X45,0)*(1+AQ19),0)</f>
        <v>461</v>
      </c>
      <c r="AT45" s="29"/>
    </row>
    <row r="46" spans="1:46" s="155" customFormat="1" ht="17.100000000000001" hidden="1" customHeight="1">
      <c r="A46" s="7"/>
      <c r="B46" s="8"/>
      <c r="C46" s="9"/>
      <c r="D46" s="57"/>
      <c r="E46" s="58"/>
      <c r="F46" s="58"/>
      <c r="G46" s="136"/>
      <c r="H46" s="136"/>
      <c r="I46" s="136"/>
      <c r="J46" s="137"/>
      <c r="K46" s="137"/>
      <c r="L46" s="20"/>
      <c r="M46" s="20"/>
      <c r="N46" s="20"/>
      <c r="O46" s="21"/>
      <c r="P46" s="92"/>
      <c r="Q46" s="92"/>
      <c r="R46" s="92"/>
      <c r="S46" s="92"/>
      <c r="T46" s="92"/>
      <c r="U46" s="92"/>
      <c r="V46" s="33"/>
      <c r="W46" s="24"/>
      <c r="X46" s="27"/>
      <c r="Y46" s="48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26"/>
      <c r="AN46" s="39"/>
      <c r="AO46" s="40"/>
      <c r="AP46" s="42"/>
      <c r="AQ46" s="37"/>
      <c r="AR46" s="38"/>
      <c r="AS46" s="195"/>
      <c r="AT46" s="29"/>
    </row>
    <row r="47" spans="1:46" s="155" customFormat="1" ht="17.100000000000001" customHeight="1">
      <c r="A47" s="7">
        <v>16</v>
      </c>
      <c r="B47" s="8">
        <v>8365</v>
      </c>
      <c r="C47" s="9" t="s">
        <v>979</v>
      </c>
      <c r="D47" s="242" t="s">
        <v>1461</v>
      </c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15"/>
      <c r="P47" s="16"/>
      <c r="Q47" s="16"/>
      <c r="R47" s="16"/>
      <c r="S47" s="16"/>
      <c r="T47" s="28"/>
      <c r="U47" s="28"/>
      <c r="V47" s="148"/>
      <c r="W47" s="16"/>
      <c r="X47" s="44"/>
      <c r="Y47" s="45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26"/>
      <c r="AN47" s="39"/>
      <c r="AO47" s="40"/>
      <c r="AP47" s="160"/>
      <c r="AQ47" s="161"/>
      <c r="AR47" s="162"/>
      <c r="AS47" s="195">
        <f>ROUND(L49*(1+AQ19),0)</f>
        <v>708</v>
      </c>
      <c r="AT47" s="29"/>
    </row>
    <row r="48" spans="1:46" s="155" customFormat="1" ht="17.100000000000001" customHeight="1">
      <c r="A48" s="7">
        <v>16</v>
      </c>
      <c r="B48" s="8">
        <v>8366</v>
      </c>
      <c r="C48" s="9" t="s">
        <v>980</v>
      </c>
      <c r="D48" s="257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133"/>
      <c r="P48" s="19"/>
      <c r="Q48" s="20"/>
      <c r="R48" s="20"/>
      <c r="S48" s="20"/>
      <c r="T48" s="31"/>
      <c r="U48" s="31"/>
      <c r="V48" s="122"/>
      <c r="W48" s="122"/>
      <c r="X48" s="122"/>
      <c r="Y48" s="129"/>
      <c r="Z48" s="43" t="s">
        <v>1791</v>
      </c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2" t="s">
        <v>1792</v>
      </c>
      <c r="AN48" s="230">
        <v>1</v>
      </c>
      <c r="AO48" s="231"/>
      <c r="AP48" s="160"/>
      <c r="AQ48" s="161"/>
      <c r="AR48" s="162"/>
      <c r="AS48" s="195">
        <f>ROUND(ROUND(L49*AN48,0)*(1+AQ19),0)</f>
        <v>708</v>
      </c>
      <c r="AT48" s="29"/>
    </row>
    <row r="49" spans="1:46" s="155" customFormat="1" ht="17.100000000000001" customHeight="1">
      <c r="A49" s="7">
        <v>16</v>
      </c>
      <c r="B49" s="8">
        <v>8367</v>
      </c>
      <c r="C49" s="9" t="s">
        <v>1985</v>
      </c>
      <c r="D49" s="55"/>
      <c r="E49" s="56"/>
      <c r="F49" s="56"/>
      <c r="G49" s="134"/>
      <c r="H49" s="135"/>
      <c r="I49" s="135"/>
      <c r="J49" s="135"/>
      <c r="K49" s="135"/>
      <c r="L49" s="241">
        <f>L45+34</f>
        <v>472</v>
      </c>
      <c r="M49" s="241"/>
      <c r="N49" s="14" t="s">
        <v>121</v>
      </c>
      <c r="O49" s="18"/>
      <c r="P49" s="91" t="s">
        <v>265</v>
      </c>
      <c r="Q49" s="92"/>
      <c r="R49" s="92"/>
      <c r="S49" s="92"/>
      <c r="T49" s="92"/>
      <c r="U49" s="92"/>
      <c r="V49" s="33"/>
      <c r="W49" s="24" t="s">
        <v>1792</v>
      </c>
      <c r="X49" s="239">
        <v>0.7</v>
      </c>
      <c r="Y49" s="240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26"/>
      <c r="AN49" s="39"/>
      <c r="AO49" s="40"/>
      <c r="AP49" s="160"/>
      <c r="AQ49" s="161"/>
      <c r="AR49" s="162"/>
      <c r="AS49" s="195">
        <f>ROUND(ROUND(L49*X49,0)*(1+AQ19),0)</f>
        <v>495</v>
      </c>
      <c r="AT49" s="29"/>
    </row>
    <row r="50" spans="1:46" s="155" customFormat="1" ht="17.100000000000001" hidden="1" customHeight="1">
      <c r="A50" s="7">
        <v>16</v>
      </c>
      <c r="B50" s="8">
        <v>8368</v>
      </c>
      <c r="C50" s="9" t="s">
        <v>699</v>
      </c>
      <c r="D50" s="57"/>
      <c r="E50" s="58"/>
      <c r="F50" s="58"/>
      <c r="G50" s="136"/>
      <c r="H50" s="136"/>
      <c r="I50" s="136"/>
      <c r="J50" s="137"/>
      <c r="K50" s="137"/>
      <c r="L50" s="20"/>
      <c r="M50" s="20"/>
      <c r="N50" s="20"/>
      <c r="O50" s="21"/>
      <c r="P50" s="96"/>
      <c r="Q50" s="97"/>
      <c r="R50" s="97"/>
      <c r="S50" s="97"/>
      <c r="T50" s="97"/>
      <c r="U50" s="97"/>
      <c r="V50" s="50"/>
      <c r="W50" s="22" t="s">
        <v>1792</v>
      </c>
      <c r="X50" s="230">
        <v>0.7</v>
      </c>
      <c r="Y50" s="231"/>
      <c r="Z50" s="43" t="s">
        <v>1791</v>
      </c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2" t="s">
        <v>1792</v>
      </c>
      <c r="AN50" s="230">
        <v>1</v>
      </c>
      <c r="AO50" s="231"/>
      <c r="AP50" s="163"/>
      <c r="AQ50" s="121"/>
      <c r="AR50" s="123"/>
      <c r="AS50" s="196">
        <f>ROUND(ROUND(ROUND(L49*X50,0)*AN50,0)*(1+AQ23),0)</f>
        <v>330</v>
      </c>
      <c r="AT50" s="29"/>
    </row>
    <row r="51" spans="1:46" s="155" customFormat="1" ht="17.100000000000001" customHeight="1">
      <c r="A51" s="7">
        <v>16</v>
      </c>
      <c r="B51" s="8">
        <v>8369</v>
      </c>
      <c r="C51" s="9" t="s">
        <v>1986</v>
      </c>
      <c r="D51" s="232" t="s">
        <v>1462</v>
      </c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15"/>
      <c r="P51" s="16"/>
      <c r="Q51" s="16"/>
      <c r="R51" s="16"/>
      <c r="S51" s="16"/>
      <c r="T51" s="28"/>
      <c r="U51" s="28"/>
      <c r="V51" s="148"/>
      <c r="W51" s="16"/>
      <c r="X51" s="44"/>
      <c r="Y51" s="45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26"/>
      <c r="AN51" s="39"/>
      <c r="AO51" s="40"/>
      <c r="AP51" s="163"/>
      <c r="AQ51" s="121"/>
      <c r="AR51" s="123"/>
      <c r="AS51" s="195">
        <f>ROUND(L53*(1+AQ19),0)</f>
        <v>759</v>
      </c>
      <c r="AT51" s="29"/>
    </row>
    <row r="52" spans="1:46" s="155" customFormat="1" ht="17.100000000000001" customHeight="1">
      <c r="A52" s="7">
        <v>16</v>
      </c>
      <c r="B52" s="8">
        <v>8370</v>
      </c>
      <c r="C52" s="9" t="s">
        <v>1451</v>
      </c>
      <c r="D52" s="234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133"/>
      <c r="P52" s="19"/>
      <c r="Q52" s="20"/>
      <c r="R52" s="20"/>
      <c r="S52" s="20"/>
      <c r="T52" s="31"/>
      <c r="U52" s="31"/>
      <c r="V52" s="122"/>
      <c r="W52" s="122"/>
      <c r="X52" s="122"/>
      <c r="Y52" s="129"/>
      <c r="Z52" s="43" t="s">
        <v>1791</v>
      </c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2" t="s">
        <v>1792</v>
      </c>
      <c r="AN52" s="230">
        <v>1</v>
      </c>
      <c r="AO52" s="231"/>
      <c r="AP52" s="42"/>
      <c r="AQ52" s="37"/>
      <c r="AR52" s="38"/>
      <c r="AS52" s="195">
        <f>ROUND(ROUND(L53*AN52,0)*(1+AQ19),0)</f>
        <v>759</v>
      </c>
      <c r="AT52" s="29"/>
    </row>
    <row r="53" spans="1:46" s="155" customFormat="1" ht="17.100000000000001" customHeight="1">
      <c r="A53" s="7">
        <v>16</v>
      </c>
      <c r="B53" s="8">
        <v>8371</v>
      </c>
      <c r="C53" s="9" t="s">
        <v>1987</v>
      </c>
      <c r="D53" s="55"/>
      <c r="E53" s="56"/>
      <c r="F53" s="56"/>
      <c r="G53" s="134"/>
      <c r="H53" s="135"/>
      <c r="I53" s="135"/>
      <c r="J53" s="135"/>
      <c r="K53" s="135"/>
      <c r="L53" s="241">
        <f>L49+34</f>
        <v>506</v>
      </c>
      <c r="M53" s="241"/>
      <c r="N53" s="14" t="s">
        <v>121</v>
      </c>
      <c r="O53" s="18"/>
      <c r="P53" s="91" t="s">
        <v>265</v>
      </c>
      <c r="Q53" s="92"/>
      <c r="R53" s="92"/>
      <c r="S53" s="92"/>
      <c r="T53" s="92"/>
      <c r="U53" s="92"/>
      <c r="V53" s="33"/>
      <c r="W53" s="24" t="s">
        <v>1830</v>
      </c>
      <c r="X53" s="239">
        <v>0.7</v>
      </c>
      <c r="Y53" s="240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26"/>
      <c r="AN53" s="39"/>
      <c r="AO53" s="40"/>
      <c r="AP53" s="54"/>
      <c r="AQ53" s="27"/>
      <c r="AR53" s="48"/>
      <c r="AS53" s="195">
        <f>ROUND(ROUND(L53*X53,0)*(1+AQ19),0)</f>
        <v>531</v>
      </c>
      <c r="AT53" s="29"/>
    </row>
    <row r="54" spans="1:46" s="155" customFormat="1" ht="17.100000000000001" hidden="1" customHeight="1">
      <c r="A54" s="7"/>
      <c r="B54" s="8"/>
      <c r="C54" s="9"/>
      <c r="D54" s="57"/>
      <c r="E54" s="58"/>
      <c r="F54" s="58"/>
      <c r="G54" s="136"/>
      <c r="H54" s="136"/>
      <c r="I54" s="136"/>
      <c r="J54" s="137"/>
      <c r="K54" s="137"/>
      <c r="L54" s="20"/>
      <c r="M54" s="20"/>
      <c r="N54" s="20"/>
      <c r="O54" s="21"/>
      <c r="P54" s="92"/>
      <c r="Q54" s="92"/>
      <c r="R54" s="92"/>
      <c r="S54" s="92"/>
      <c r="T54" s="92"/>
      <c r="U54" s="92"/>
      <c r="V54" s="33"/>
      <c r="W54" s="24"/>
      <c r="X54" s="27"/>
      <c r="Y54" s="48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26"/>
      <c r="AN54" s="39"/>
      <c r="AO54" s="40"/>
      <c r="AP54" s="54"/>
      <c r="AQ54" s="27"/>
      <c r="AR54" s="48"/>
      <c r="AS54" s="195"/>
      <c r="AT54" s="29"/>
    </row>
    <row r="55" spans="1:46" s="155" customFormat="1" ht="17.100000000000001" customHeight="1">
      <c r="A55" s="7">
        <v>16</v>
      </c>
      <c r="B55" s="8">
        <v>8372</v>
      </c>
      <c r="C55" s="9" t="s">
        <v>981</v>
      </c>
      <c r="D55" s="232" t="s">
        <v>2235</v>
      </c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15"/>
      <c r="P55" s="16"/>
      <c r="Q55" s="16"/>
      <c r="R55" s="16"/>
      <c r="S55" s="16"/>
      <c r="T55" s="28"/>
      <c r="U55" s="28"/>
      <c r="V55" s="148"/>
      <c r="W55" s="16"/>
      <c r="X55" s="44"/>
      <c r="Y55" s="45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26"/>
      <c r="AN55" s="39"/>
      <c r="AO55" s="40"/>
      <c r="AP55" s="163"/>
      <c r="AQ55" s="121"/>
      <c r="AR55" s="123"/>
      <c r="AS55" s="195">
        <f>ROUND(L57*(1+AQ19),0)</f>
        <v>810</v>
      </c>
      <c r="AT55" s="29"/>
    </row>
    <row r="56" spans="1:46" s="155" customFormat="1" ht="17.100000000000001" customHeight="1">
      <c r="A56" s="7">
        <v>16</v>
      </c>
      <c r="B56" s="8">
        <v>8373</v>
      </c>
      <c r="C56" s="9" t="s">
        <v>982</v>
      </c>
      <c r="D56" s="234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133"/>
      <c r="P56" s="19"/>
      <c r="Q56" s="20"/>
      <c r="R56" s="20"/>
      <c r="S56" s="20"/>
      <c r="T56" s="31"/>
      <c r="U56" s="31"/>
      <c r="V56" s="122"/>
      <c r="W56" s="122"/>
      <c r="X56" s="122"/>
      <c r="Y56" s="129"/>
      <c r="Z56" s="43" t="s">
        <v>1829</v>
      </c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2" t="s">
        <v>1830</v>
      </c>
      <c r="AN56" s="230">
        <v>1</v>
      </c>
      <c r="AO56" s="231"/>
      <c r="AP56" s="42"/>
      <c r="AQ56" s="37"/>
      <c r="AR56" s="38"/>
      <c r="AS56" s="195">
        <f>ROUND(ROUND(L57*AN56,0)*(1+AQ19),0)</f>
        <v>810</v>
      </c>
      <c r="AT56" s="29"/>
    </row>
    <row r="57" spans="1:46" s="155" customFormat="1" ht="17.100000000000001" customHeight="1">
      <c r="A57" s="7">
        <v>16</v>
      </c>
      <c r="B57" s="8">
        <v>8374</v>
      </c>
      <c r="C57" s="9" t="s">
        <v>1988</v>
      </c>
      <c r="D57" s="55"/>
      <c r="E57" s="56"/>
      <c r="F57" s="56"/>
      <c r="G57" s="134"/>
      <c r="H57" s="135"/>
      <c r="I57" s="135"/>
      <c r="J57" s="135"/>
      <c r="K57" s="135"/>
      <c r="L57" s="241">
        <f>L53+34</f>
        <v>540</v>
      </c>
      <c r="M57" s="241"/>
      <c r="N57" s="14" t="s">
        <v>121</v>
      </c>
      <c r="O57" s="18"/>
      <c r="P57" s="91" t="s">
        <v>265</v>
      </c>
      <c r="Q57" s="92"/>
      <c r="R57" s="92"/>
      <c r="S57" s="92"/>
      <c r="T57" s="92"/>
      <c r="U57" s="92"/>
      <c r="V57" s="33"/>
      <c r="W57" s="24" t="s">
        <v>1830</v>
      </c>
      <c r="X57" s="239">
        <v>0.7</v>
      </c>
      <c r="Y57" s="240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26"/>
      <c r="AN57" s="39"/>
      <c r="AO57" s="40"/>
      <c r="AP57" s="54"/>
      <c r="AQ57" s="27"/>
      <c r="AR57" s="48"/>
      <c r="AS57" s="195">
        <f>ROUND(ROUND(L57*X57,0)*(1+AQ19),0)</f>
        <v>567</v>
      </c>
      <c r="AT57" s="29"/>
    </row>
    <row r="58" spans="1:46" s="155" customFormat="1" ht="17.100000000000001" hidden="1" customHeight="1">
      <c r="A58" s="7">
        <v>16</v>
      </c>
      <c r="B58" s="8">
        <v>8375</v>
      </c>
      <c r="C58" s="9" t="s">
        <v>700</v>
      </c>
      <c r="D58" s="57"/>
      <c r="E58" s="58"/>
      <c r="F58" s="58"/>
      <c r="G58" s="136"/>
      <c r="H58" s="136"/>
      <c r="I58" s="136"/>
      <c r="J58" s="137"/>
      <c r="K58" s="137"/>
      <c r="L58" s="20"/>
      <c r="M58" s="20"/>
      <c r="N58" s="20"/>
      <c r="O58" s="21"/>
      <c r="P58" s="96"/>
      <c r="Q58" s="97"/>
      <c r="R58" s="97"/>
      <c r="S58" s="97"/>
      <c r="T58" s="97"/>
      <c r="U58" s="97"/>
      <c r="V58" s="50"/>
      <c r="W58" s="22" t="s">
        <v>1830</v>
      </c>
      <c r="X58" s="230">
        <v>0.7</v>
      </c>
      <c r="Y58" s="231"/>
      <c r="Z58" s="43" t="s">
        <v>1829</v>
      </c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2" t="s">
        <v>1830</v>
      </c>
      <c r="AN58" s="230">
        <v>1</v>
      </c>
      <c r="AO58" s="231"/>
      <c r="AP58" s="42"/>
      <c r="AQ58" s="37"/>
      <c r="AR58" s="38"/>
      <c r="AS58" s="196">
        <f>ROUND(ROUND(ROUND(L57*X58,0)*AN58,0)*(1+AQ23),0)</f>
        <v>378</v>
      </c>
      <c r="AT58" s="29"/>
    </row>
    <row r="59" spans="1:46" s="155" customFormat="1" ht="17.100000000000001" customHeight="1">
      <c r="A59" s="7">
        <v>16</v>
      </c>
      <c r="B59" s="8">
        <v>8376</v>
      </c>
      <c r="C59" s="9" t="s">
        <v>1989</v>
      </c>
      <c r="D59" s="232" t="s">
        <v>2236</v>
      </c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15"/>
      <c r="P59" s="16"/>
      <c r="Q59" s="16"/>
      <c r="R59" s="16"/>
      <c r="S59" s="16"/>
      <c r="T59" s="28"/>
      <c r="U59" s="28"/>
      <c r="V59" s="148"/>
      <c r="W59" s="16"/>
      <c r="X59" s="44"/>
      <c r="Y59" s="45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26"/>
      <c r="AN59" s="39"/>
      <c r="AO59" s="40"/>
      <c r="AP59" s="163"/>
      <c r="AQ59" s="121"/>
      <c r="AR59" s="123"/>
      <c r="AS59" s="195">
        <f>ROUND(L61*(1+AQ19),0)</f>
        <v>861</v>
      </c>
      <c r="AT59" s="29"/>
    </row>
    <row r="60" spans="1:46" s="155" customFormat="1" ht="17.100000000000001" customHeight="1">
      <c r="A60" s="7">
        <v>16</v>
      </c>
      <c r="B60" s="8">
        <v>8377</v>
      </c>
      <c r="C60" s="9" t="s">
        <v>1452</v>
      </c>
      <c r="D60" s="308"/>
      <c r="E60" s="309"/>
      <c r="F60" s="309"/>
      <c r="G60" s="309"/>
      <c r="H60" s="309"/>
      <c r="I60" s="309"/>
      <c r="J60" s="309"/>
      <c r="K60" s="309"/>
      <c r="L60" s="309"/>
      <c r="M60" s="309"/>
      <c r="N60" s="309"/>
      <c r="O60" s="133"/>
      <c r="P60" s="19"/>
      <c r="Q60" s="20"/>
      <c r="R60" s="20"/>
      <c r="S60" s="20"/>
      <c r="T60" s="31"/>
      <c r="U60" s="31"/>
      <c r="V60" s="122"/>
      <c r="W60" s="122"/>
      <c r="X60" s="122"/>
      <c r="Y60" s="129"/>
      <c r="Z60" s="43" t="s">
        <v>1829</v>
      </c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2" t="s">
        <v>1830</v>
      </c>
      <c r="AN60" s="230">
        <v>1</v>
      </c>
      <c r="AO60" s="231"/>
      <c r="AP60" s="42"/>
      <c r="AQ60" s="37"/>
      <c r="AR60" s="38"/>
      <c r="AS60" s="195">
        <f>ROUND(ROUND(L61*AN60,0)*(1+AQ19),0)</f>
        <v>861</v>
      </c>
      <c r="AT60" s="29"/>
    </row>
    <row r="61" spans="1:46" s="155" customFormat="1" ht="17.100000000000001" customHeight="1">
      <c r="A61" s="7">
        <v>16</v>
      </c>
      <c r="B61" s="8">
        <v>8378</v>
      </c>
      <c r="C61" s="9" t="s">
        <v>1990</v>
      </c>
      <c r="D61" s="55"/>
      <c r="E61" s="56"/>
      <c r="F61" s="56"/>
      <c r="G61" s="134"/>
      <c r="H61" s="135"/>
      <c r="I61" s="135"/>
      <c r="J61" s="135"/>
      <c r="K61" s="135"/>
      <c r="L61" s="241">
        <f>L57+34</f>
        <v>574</v>
      </c>
      <c r="M61" s="241"/>
      <c r="N61" s="14" t="s">
        <v>121</v>
      </c>
      <c r="O61" s="18"/>
      <c r="P61" s="91" t="s">
        <v>265</v>
      </c>
      <c r="Q61" s="92"/>
      <c r="R61" s="92"/>
      <c r="S61" s="92"/>
      <c r="T61" s="92"/>
      <c r="U61" s="92"/>
      <c r="V61" s="33"/>
      <c r="W61" s="24" t="s">
        <v>1830</v>
      </c>
      <c r="X61" s="239">
        <v>0.7</v>
      </c>
      <c r="Y61" s="240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26"/>
      <c r="AN61" s="39"/>
      <c r="AO61" s="40"/>
      <c r="AP61" s="54"/>
      <c r="AQ61" s="27"/>
      <c r="AR61" s="48"/>
      <c r="AS61" s="195">
        <f>ROUND(ROUND(L61*X61,0)*(1+AQ19),0)</f>
        <v>603</v>
      </c>
      <c r="AT61" s="29"/>
    </row>
    <row r="62" spans="1:46" s="155" customFormat="1" ht="17.100000000000001" hidden="1" customHeight="1">
      <c r="A62" s="7"/>
      <c r="B62" s="8"/>
      <c r="C62" s="9"/>
      <c r="D62" s="57"/>
      <c r="E62" s="58"/>
      <c r="F62" s="58"/>
      <c r="G62" s="136"/>
      <c r="H62" s="136"/>
      <c r="I62" s="136"/>
      <c r="J62" s="137"/>
      <c r="K62" s="137"/>
      <c r="L62" s="20"/>
      <c r="M62" s="20"/>
      <c r="N62" s="20"/>
      <c r="O62" s="21"/>
      <c r="P62" s="92"/>
      <c r="Q62" s="92"/>
      <c r="R62" s="92"/>
      <c r="S62" s="92"/>
      <c r="T62" s="92"/>
      <c r="U62" s="92"/>
      <c r="V62" s="33"/>
      <c r="W62" s="24"/>
      <c r="X62" s="27"/>
      <c r="Y62" s="48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26"/>
      <c r="AN62" s="39"/>
      <c r="AO62" s="40"/>
      <c r="AP62" s="54"/>
      <c r="AQ62" s="27"/>
      <c r="AR62" s="48"/>
      <c r="AS62" s="195"/>
      <c r="AT62" s="29"/>
    </row>
    <row r="63" spans="1:46" s="155" customFormat="1" ht="17.100000000000001" customHeight="1">
      <c r="A63" s="7">
        <v>16</v>
      </c>
      <c r="B63" s="8">
        <v>8379</v>
      </c>
      <c r="C63" s="9" t="s">
        <v>983</v>
      </c>
      <c r="D63" s="232" t="s">
        <v>1463</v>
      </c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15"/>
      <c r="P63" s="16"/>
      <c r="Q63" s="16"/>
      <c r="R63" s="16"/>
      <c r="S63" s="16"/>
      <c r="T63" s="28"/>
      <c r="U63" s="28"/>
      <c r="V63" s="148"/>
      <c r="W63" s="16"/>
      <c r="X63" s="44"/>
      <c r="Y63" s="45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26"/>
      <c r="AN63" s="39"/>
      <c r="AO63" s="40"/>
      <c r="AP63" s="54"/>
      <c r="AQ63" s="27"/>
      <c r="AR63" s="48"/>
      <c r="AS63" s="195">
        <f>ROUND(L65*(1+AQ19),0)</f>
        <v>912</v>
      </c>
      <c r="AT63" s="29"/>
    </row>
    <row r="64" spans="1:46" s="155" customFormat="1" ht="17.100000000000001" customHeight="1">
      <c r="A64" s="7">
        <v>16</v>
      </c>
      <c r="B64" s="8">
        <v>8380</v>
      </c>
      <c r="C64" s="9" t="s">
        <v>984</v>
      </c>
      <c r="D64" s="308"/>
      <c r="E64" s="309"/>
      <c r="F64" s="309"/>
      <c r="G64" s="309"/>
      <c r="H64" s="309"/>
      <c r="I64" s="309"/>
      <c r="J64" s="309"/>
      <c r="K64" s="309"/>
      <c r="L64" s="309"/>
      <c r="M64" s="309"/>
      <c r="N64" s="309"/>
      <c r="O64" s="133"/>
      <c r="P64" s="19"/>
      <c r="Q64" s="20"/>
      <c r="R64" s="20"/>
      <c r="S64" s="20"/>
      <c r="T64" s="31"/>
      <c r="U64" s="31"/>
      <c r="V64" s="122"/>
      <c r="W64" s="122"/>
      <c r="X64" s="122"/>
      <c r="Y64" s="129"/>
      <c r="Z64" s="43" t="s">
        <v>1829</v>
      </c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2" t="s">
        <v>1830</v>
      </c>
      <c r="AN64" s="230">
        <v>1</v>
      </c>
      <c r="AO64" s="231"/>
      <c r="AP64" s="62"/>
      <c r="AQ64" s="63"/>
      <c r="AR64" s="64"/>
      <c r="AS64" s="195">
        <f>ROUND(ROUND(L65*AN64,0)*(1+AQ19),0)</f>
        <v>912</v>
      </c>
      <c r="AT64" s="29"/>
    </row>
    <row r="65" spans="1:46" s="155" customFormat="1" ht="17.100000000000001" customHeight="1">
      <c r="A65" s="7">
        <v>16</v>
      </c>
      <c r="B65" s="8">
        <v>8381</v>
      </c>
      <c r="C65" s="9" t="s">
        <v>1991</v>
      </c>
      <c r="D65" s="55"/>
      <c r="E65" s="56"/>
      <c r="F65" s="56"/>
      <c r="G65" s="134"/>
      <c r="H65" s="135"/>
      <c r="I65" s="135"/>
      <c r="J65" s="135"/>
      <c r="K65" s="135"/>
      <c r="L65" s="241">
        <f>L61+34</f>
        <v>608</v>
      </c>
      <c r="M65" s="241"/>
      <c r="N65" s="14" t="s">
        <v>121</v>
      </c>
      <c r="O65" s="18"/>
      <c r="P65" s="91" t="s">
        <v>265</v>
      </c>
      <c r="Q65" s="92"/>
      <c r="R65" s="92"/>
      <c r="S65" s="92"/>
      <c r="T65" s="92"/>
      <c r="U65" s="92"/>
      <c r="V65" s="33"/>
      <c r="W65" s="24" t="s">
        <v>1830</v>
      </c>
      <c r="X65" s="239">
        <v>0.7</v>
      </c>
      <c r="Y65" s="240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26"/>
      <c r="AN65" s="39"/>
      <c r="AO65" s="40"/>
      <c r="AP65" s="62"/>
      <c r="AQ65" s="63"/>
      <c r="AR65" s="64"/>
      <c r="AS65" s="195">
        <f>ROUND(ROUND(L65*X65,0)*(1+AQ19),0)</f>
        <v>639</v>
      </c>
      <c r="AT65" s="29"/>
    </row>
    <row r="66" spans="1:46" s="155" customFormat="1" ht="17.100000000000001" hidden="1" customHeight="1">
      <c r="A66" s="7">
        <v>16</v>
      </c>
      <c r="B66" s="8">
        <v>8382</v>
      </c>
      <c r="C66" s="9" t="s">
        <v>701</v>
      </c>
      <c r="D66" s="57"/>
      <c r="E66" s="58"/>
      <c r="F66" s="58"/>
      <c r="G66" s="136"/>
      <c r="H66" s="136"/>
      <c r="I66" s="136"/>
      <c r="J66" s="137"/>
      <c r="K66" s="137"/>
      <c r="L66" s="20"/>
      <c r="M66" s="20"/>
      <c r="N66" s="20"/>
      <c r="O66" s="21"/>
      <c r="P66" s="96"/>
      <c r="Q66" s="97"/>
      <c r="R66" s="97"/>
      <c r="S66" s="97"/>
      <c r="T66" s="97"/>
      <c r="U66" s="97"/>
      <c r="V66" s="50"/>
      <c r="W66" s="22" t="s">
        <v>1830</v>
      </c>
      <c r="X66" s="230">
        <v>0.7</v>
      </c>
      <c r="Y66" s="231"/>
      <c r="Z66" s="43" t="s">
        <v>1829</v>
      </c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2" t="s">
        <v>1830</v>
      </c>
      <c r="AN66" s="230">
        <v>1</v>
      </c>
      <c r="AO66" s="231"/>
      <c r="AP66" s="62"/>
      <c r="AQ66" s="63"/>
      <c r="AR66" s="64"/>
      <c r="AS66" s="196">
        <f>ROUND(ROUND(ROUND(L65*X66,0)*AN66,0)*(1+AQ23),0)</f>
        <v>426</v>
      </c>
      <c r="AT66" s="29"/>
    </row>
    <row r="67" spans="1:46" s="155" customFormat="1" ht="17.100000000000001" customHeight="1">
      <c r="A67" s="7">
        <v>16</v>
      </c>
      <c r="B67" s="8">
        <v>8383</v>
      </c>
      <c r="C67" s="9" t="s">
        <v>1992</v>
      </c>
      <c r="D67" s="232" t="s">
        <v>2237</v>
      </c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15"/>
      <c r="P67" s="16"/>
      <c r="Q67" s="16"/>
      <c r="R67" s="16"/>
      <c r="S67" s="16"/>
      <c r="T67" s="28"/>
      <c r="U67" s="28"/>
      <c r="V67" s="148"/>
      <c r="W67" s="16"/>
      <c r="X67" s="44"/>
      <c r="Y67" s="45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26"/>
      <c r="AN67" s="39"/>
      <c r="AO67" s="40"/>
      <c r="AP67" s="62"/>
      <c r="AQ67" s="63"/>
      <c r="AR67" s="64"/>
      <c r="AS67" s="195">
        <f>ROUND(L69*(1+AQ19),0)</f>
        <v>963</v>
      </c>
      <c r="AT67" s="29"/>
    </row>
    <row r="68" spans="1:46" s="155" customFormat="1" ht="17.100000000000001" customHeight="1">
      <c r="A68" s="7">
        <v>16</v>
      </c>
      <c r="B68" s="8">
        <v>8384</v>
      </c>
      <c r="C68" s="9" t="s">
        <v>1453</v>
      </c>
      <c r="D68" s="308"/>
      <c r="E68" s="309"/>
      <c r="F68" s="309"/>
      <c r="G68" s="309"/>
      <c r="H68" s="309"/>
      <c r="I68" s="309"/>
      <c r="J68" s="309"/>
      <c r="K68" s="309"/>
      <c r="L68" s="309"/>
      <c r="M68" s="309"/>
      <c r="N68" s="309"/>
      <c r="O68" s="133"/>
      <c r="P68" s="19"/>
      <c r="Q68" s="20"/>
      <c r="R68" s="20"/>
      <c r="S68" s="20"/>
      <c r="T68" s="31"/>
      <c r="U68" s="31"/>
      <c r="V68" s="122"/>
      <c r="W68" s="122"/>
      <c r="X68" s="122"/>
      <c r="Y68" s="129"/>
      <c r="Z68" s="43" t="s">
        <v>1829</v>
      </c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2" t="s">
        <v>1830</v>
      </c>
      <c r="AN68" s="230">
        <v>1</v>
      </c>
      <c r="AO68" s="231"/>
      <c r="AP68" s="36"/>
      <c r="AQ68" s="27"/>
      <c r="AR68" s="48"/>
      <c r="AS68" s="195">
        <f>ROUND(ROUND(L69*AN68,0)*(1+AQ19),0)</f>
        <v>963</v>
      </c>
      <c r="AT68" s="29"/>
    </row>
    <row r="69" spans="1:46" s="155" customFormat="1" ht="17.100000000000001" customHeight="1">
      <c r="A69" s="7">
        <v>16</v>
      </c>
      <c r="B69" s="8">
        <v>8385</v>
      </c>
      <c r="C69" s="9" t="s">
        <v>1993</v>
      </c>
      <c r="D69" s="55"/>
      <c r="E69" s="56"/>
      <c r="F69" s="56"/>
      <c r="G69" s="134"/>
      <c r="H69" s="135"/>
      <c r="I69" s="135"/>
      <c r="J69" s="135"/>
      <c r="K69" s="135"/>
      <c r="L69" s="241">
        <f>L65+34</f>
        <v>642</v>
      </c>
      <c r="M69" s="241"/>
      <c r="N69" s="14" t="s">
        <v>121</v>
      </c>
      <c r="O69" s="18"/>
      <c r="P69" s="91" t="s">
        <v>265</v>
      </c>
      <c r="Q69" s="92"/>
      <c r="R69" s="92"/>
      <c r="S69" s="92"/>
      <c r="T69" s="92"/>
      <c r="U69" s="92"/>
      <c r="V69" s="33"/>
      <c r="W69" s="24" t="s">
        <v>1830</v>
      </c>
      <c r="X69" s="239">
        <v>0.7</v>
      </c>
      <c r="Y69" s="240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26"/>
      <c r="AN69" s="39"/>
      <c r="AO69" s="40"/>
      <c r="AP69" s="163"/>
      <c r="AQ69" s="121"/>
      <c r="AR69" s="123"/>
      <c r="AS69" s="195">
        <f>ROUND(ROUND(L69*X69,0)*(1+AQ19),0)</f>
        <v>674</v>
      </c>
      <c r="AT69" s="29"/>
    </row>
    <row r="70" spans="1:46" s="155" customFormat="1" ht="17.100000000000001" hidden="1" customHeight="1">
      <c r="A70" s="7"/>
      <c r="B70" s="8"/>
      <c r="C70" s="9"/>
      <c r="D70" s="57"/>
      <c r="E70" s="58"/>
      <c r="F70" s="58"/>
      <c r="G70" s="136"/>
      <c r="H70" s="136"/>
      <c r="I70" s="136"/>
      <c r="J70" s="137"/>
      <c r="K70" s="137"/>
      <c r="L70" s="20"/>
      <c r="M70" s="20"/>
      <c r="N70" s="20"/>
      <c r="O70" s="21"/>
      <c r="P70" s="92"/>
      <c r="Q70" s="92"/>
      <c r="R70" s="92"/>
      <c r="S70" s="92"/>
      <c r="T70" s="92"/>
      <c r="U70" s="92"/>
      <c r="V70" s="33"/>
      <c r="W70" s="24"/>
      <c r="X70" s="27"/>
      <c r="Y70" s="48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26"/>
      <c r="AN70" s="39"/>
      <c r="AO70" s="40"/>
      <c r="AP70" s="163"/>
      <c r="AQ70" s="121"/>
      <c r="AR70" s="123"/>
      <c r="AS70" s="195"/>
      <c r="AT70" s="29"/>
    </row>
    <row r="71" spans="1:46" s="155" customFormat="1" ht="17.100000000000001" customHeight="1">
      <c r="A71" s="7">
        <v>16</v>
      </c>
      <c r="B71" s="8">
        <v>8386</v>
      </c>
      <c r="C71" s="9" t="s">
        <v>985</v>
      </c>
      <c r="D71" s="232" t="s">
        <v>2238</v>
      </c>
      <c r="E71" s="307"/>
      <c r="F71" s="307"/>
      <c r="G71" s="307"/>
      <c r="H71" s="307"/>
      <c r="I71" s="307"/>
      <c r="J71" s="307"/>
      <c r="K71" s="307"/>
      <c r="L71" s="307"/>
      <c r="M71" s="307"/>
      <c r="N71" s="307"/>
      <c r="O71" s="15"/>
      <c r="P71" s="16"/>
      <c r="Q71" s="16"/>
      <c r="R71" s="16"/>
      <c r="S71" s="16"/>
      <c r="T71" s="28"/>
      <c r="U71" s="28"/>
      <c r="V71" s="148"/>
      <c r="W71" s="16"/>
      <c r="X71" s="44"/>
      <c r="Y71" s="45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26"/>
      <c r="AN71" s="39"/>
      <c r="AO71" s="40"/>
      <c r="AP71" s="62"/>
      <c r="AQ71" s="63"/>
      <c r="AR71" s="64"/>
      <c r="AS71" s="195">
        <f>ROUND(L73*(1+AQ19),0)</f>
        <v>1014</v>
      </c>
      <c r="AT71" s="29"/>
    </row>
    <row r="72" spans="1:46" s="155" customFormat="1" ht="17.100000000000001" customHeight="1">
      <c r="A72" s="7">
        <v>16</v>
      </c>
      <c r="B72" s="8">
        <v>8387</v>
      </c>
      <c r="C72" s="9" t="s">
        <v>986</v>
      </c>
      <c r="D72" s="308"/>
      <c r="E72" s="309"/>
      <c r="F72" s="309"/>
      <c r="G72" s="309"/>
      <c r="H72" s="309"/>
      <c r="I72" s="309"/>
      <c r="J72" s="309"/>
      <c r="K72" s="309"/>
      <c r="L72" s="309"/>
      <c r="M72" s="309"/>
      <c r="N72" s="309"/>
      <c r="O72" s="133"/>
      <c r="P72" s="19"/>
      <c r="Q72" s="20"/>
      <c r="R72" s="20"/>
      <c r="S72" s="20"/>
      <c r="T72" s="31"/>
      <c r="U72" s="31"/>
      <c r="V72" s="122"/>
      <c r="W72" s="122"/>
      <c r="X72" s="122"/>
      <c r="Y72" s="129"/>
      <c r="Z72" s="43" t="s">
        <v>1829</v>
      </c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2" t="s">
        <v>1830</v>
      </c>
      <c r="AN72" s="230">
        <v>1</v>
      </c>
      <c r="AO72" s="231"/>
      <c r="AP72" s="36"/>
      <c r="AQ72" s="27"/>
      <c r="AR72" s="48"/>
      <c r="AS72" s="195">
        <f>ROUND(ROUND(L73*AN72,0)*(1+AQ19),0)</f>
        <v>1014</v>
      </c>
      <c r="AT72" s="29"/>
    </row>
    <row r="73" spans="1:46" s="155" customFormat="1" ht="17.100000000000001" customHeight="1">
      <c r="A73" s="7">
        <v>16</v>
      </c>
      <c r="B73" s="8">
        <v>8388</v>
      </c>
      <c r="C73" s="9" t="s">
        <v>1994</v>
      </c>
      <c r="D73" s="55"/>
      <c r="E73" s="56"/>
      <c r="F73" s="56"/>
      <c r="G73" s="134"/>
      <c r="H73" s="135"/>
      <c r="I73" s="135"/>
      <c r="J73" s="135"/>
      <c r="K73" s="135"/>
      <c r="L73" s="241">
        <f>L69+34</f>
        <v>676</v>
      </c>
      <c r="M73" s="241"/>
      <c r="N73" s="14" t="s">
        <v>121</v>
      </c>
      <c r="O73" s="18"/>
      <c r="P73" s="91" t="s">
        <v>265</v>
      </c>
      <c r="Q73" s="92"/>
      <c r="R73" s="92"/>
      <c r="S73" s="92"/>
      <c r="T73" s="92"/>
      <c r="U73" s="92"/>
      <c r="V73" s="33"/>
      <c r="W73" s="24" t="s">
        <v>1830</v>
      </c>
      <c r="X73" s="239">
        <v>0.7</v>
      </c>
      <c r="Y73" s="240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26"/>
      <c r="AN73" s="39"/>
      <c r="AO73" s="40"/>
      <c r="AP73" s="163"/>
      <c r="AQ73" s="121"/>
      <c r="AR73" s="123"/>
      <c r="AS73" s="195">
        <f>ROUND(ROUND(L73*X73,0)*(1+AQ19),0)</f>
        <v>710</v>
      </c>
      <c r="AT73" s="29"/>
    </row>
    <row r="74" spans="1:46" s="155" customFormat="1" ht="17.100000000000001" hidden="1" customHeight="1">
      <c r="A74" s="7">
        <v>16</v>
      </c>
      <c r="B74" s="8">
        <v>8389</v>
      </c>
      <c r="C74" s="9" t="s">
        <v>702</v>
      </c>
      <c r="D74" s="57"/>
      <c r="E74" s="58"/>
      <c r="F74" s="58"/>
      <c r="G74" s="136"/>
      <c r="H74" s="136"/>
      <c r="I74" s="136"/>
      <c r="J74" s="137"/>
      <c r="K74" s="137"/>
      <c r="L74" s="20"/>
      <c r="M74" s="20"/>
      <c r="N74" s="20"/>
      <c r="O74" s="21"/>
      <c r="P74" s="96"/>
      <c r="Q74" s="97"/>
      <c r="R74" s="97"/>
      <c r="S74" s="97"/>
      <c r="T74" s="97"/>
      <c r="U74" s="97"/>
      <c r="V74" s="50"/>
      <c r="W74" s="22" t="s">
        <v>1830</v>
      </c>
      <c r="X74" s="230">
        <v>0.7</v>
      </c>
      <c r="Y74" s="231"/>
      <c r="Z74" s="43" t="s">
        <v>1829</v>
      </c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2" t="s">
        <v>1830</v>
      </c>
      <c r="AN74" s="230">
        <v>1</v>
      </c>
      <c r="AO74" s="231"/>
      <c r="AP74" s="163"/>
      <c r="AQ74" s="121"/>
      <c r="AR74" s="123"/>
      <c r="AS74" s="196">
        <f>ROUND(ROUND(ROUND(L73*X74,0)*AN74,0)*(1+AQ23),0)</f>
        <v>473</v>
      </c>
      <c r="AT74" s="29"/>
    </row>
    <row r="75" spans="1:46" s="155" customFormat="1" ht="17.100000000000001" customHeight="1">
      <c r="A75" s="7">
        <v>16</v>
      </c>
      <c r="B75" s="8">
        <v>8390</v>
      </c>
      <c r="C75" s="9" t="s">
        <v>1995</v>
      </c>
      <c r="D75" s="232" t="s">
        <v>2239</v>
      </c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15"/>
      <c r="P75" s="16"/>
      <c r="Q75" s="16"/>
      <c r="R75" s="16"/>
      <c r="S75" s="16"/>
      <c r="T75" s="28"/>
      <c r="U75" s="28"/>
      <c r="V75" s="148"/>
      <c r="W75" s="16"/>
      <c r="X75" s="44"/>
      <c r="Y75" s="45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26"/>
      <c r="AN75" s="39"/>
      <c r="AO75" s="40"/>
      <c r="AP75" s="62"/>
      <c r="AQ75" s="63"/>
      <c r="AR75" s="64"/>
      <c r="AS75" s="195">
        <f>ROUND(L77*(1+AQ19),0)</f>
        <v>1065</v>
      </c>
      <c r="AT75" s="29"/>
    </row>
    <row r="76" spans="1:46" s="155" customFormat="1" ht="17.100000000000001" customHeight="1">
      <c r="A76" s="7">
        <v>16</v>
      </c>
      <c r="B76" s="8">
        <v>8391</v>
      </c>
      <c r="C76" s="9" t="s">
        <v>1454</v>
      </c>
      <c r="D76" s="308"/>
      <c r="E76" s="309"/>
      <c r="F76" s="309"/>
      <c r="G76" s="309"/>
      <c r="H76" s="309"/>
      <c r="I76" s="309"/>
      <c r="J76" s="309"/>
      <c r="K76" s="309"/>
      <c r="L76" s="309"/>
      <c r="M76" s="309"/>
      <c r="N76" s="309"/>
      <c r="O76" s="133"/>
      <c r="P76" s="19"/>
      <c r="Q76" s="20"/>
      <c r="R76" s="20"/>
      <c r="S76" s="20"/>
      <c r="T76" s="31"/>
      <c r="U76" s="31"/>
      <c r="V76" s="122"/>
      <c r="W76" s="122"/>
      <c r="X76" s="122"/>
      <c r="Y76" s="129"/>
      <c r="Z76" s="43" t="s">
        <v>1829</v>
      </c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2" t="s">
        <v>1830</v>
      </c>
      <c r="AN76" s="230">
        <v>1</v>
      </c>
      <c r="AO76" s="231"/>
      <c r="AP76" s="36"/>
      <c r="AQ76" s="27"/>
      <c r="AR76" s="48"/>
      <c r="AS76" s="195">
        <f>ROUND(ROUND(L77*AN76,0)*(1+AQ19),0)</f>
        <v>1065</v>
      </c>
      <c r="AT76" s="29"/>
    </row>
    <row r="77" spans="1:46" s="155" customFormat="1" ht="17.100000000000001" customHeight="1">
      <c r="A77" s="7">
        <v>16</v>
      </c>
      <c r="B77" s="8">
        <v>8392</v>
      </c>
      <c r="C77" s="9" t="s">
        <v>1996</v>
      </c>
      <c r="D77" s="55"/>
      <c r="E77" s="56"/>
      <c r="F77" s="56"/>
      <c r="G77" s="134"/>
      <c r="H77" s="135"/>
      <c r="I77" s="135"/>
      <c r="J77" s="135"/>
      <c r="K77" s="135"/>
      <c r="L77" s="241">
        <f>L73+34</f>
        <v>710</v>
      </c>
      <c r="M77" s="241"/>
      <c r="N77" s="14" t="s">
        <v>121</v>
      </c>
      <c r="O77" s="18"/>
      <c r="P77" s="91" t="s">
        <v>265</v>
      </c>
      <c r="Q77" s="92"/>
      <c r="R77" s="92"/>
      <c r="S77" s="92"/>
      <c r="T77" s="92"/>
      <c r="U77" s="92"/>
      <c r="V77" s="33"/>
      <c r="W77" s="24" t="s">
        <v>1830</v>
      </c>
      <c r="X77" s="239">
        <v>0.7</v>
      </c>
      <c r="Y77" s="240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26"/>
      <c r="AN77" s="39"/>
      <c r="AO77" s="40"/>
      <c r="AP77" s="163"/>
      <c r="AQ77" s="121"/>
      <c r="AR77" s="123"/>
      <c r="AS77" s="195">
        <f>ROUND(ROUND(L77*X77,0)*(1+AQ19),0)</f>
        <v>746</v>
      </c>
      <c r="AT77" s="29"/>
    </row>
    <row r="78" spans="1:46" s="155" customFormat="1" ht="17.100000000000001" hidden="1" customHeight="1">
      <c r="A78" s="7"/>
      <c r="B78" s="8"/>
      <c r="C78" s="9"/>
      <c r="D78" s="57"/>
      <c r="E78" s="58"/>
      <c r="F78" s="58"/>
      <c r="G78" s="136"/>
      <c r="H78" s="136"/>
      <c r="I78" s="136"/>
      <c r="J78" s="137"/>
      <c r="K78" s="137"/>
      <c r="L78" s="20"/>
      <c r="M78" s="20"/>
      <c r="N78" s="20"/>
      <c r="O78" s="21"/>
      <c r="P78" s="92"/>
      <c r="Q78" s="92"/>
      <c r="R78" s="92"/>
      <c r="S78" s="92"/>
      <c r="T78" s="92"/>
      <c r="U78" s="92"/>
      <c r="V78" s="33"/>
      <c r="W78" s="24"/>
      <c r="X78" s="27"/>
      <c r="Y78" s="48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26"/>
      <c r="AN78" s="39"/>
      <c r="AO78" s="40"/>
      <c r="AP78" s="163"/>
      <c r="AQ78" s="121"/>
      <c r="AR78" s="123"/>
      <c r="AS78" s="195"/>
      <c r="AT78" s="29"/>
    </row>
    <row r="79" spans="1:46" s="155" customFormat="1" ht="17.100000000000001" customHeight="1">
      <c r="A79" s="7">
        <v>16</v>
      </c>
      <c r="B79" s="8">
        <v>8393</v>
      </c>
      <c r="C79" s="9" t="s">
        <v>987</v>
      </c>
      <c r="D79" s="232" t="s">
        <v>2240</v>
      </c>
      <c r="E79" s="307"/>
      <c r="F79" s="307"/>
      <c r="G79" s="307"/>
      <c r="H79" s="307"/>
      <c r="I79" s="307"/>
      <c r="J79" s="307"/>
      <c r="K79" s="307"/>
      <c r="L79" s="307"/>
      <c r="M79" s="307"/>
      <c r="N79" s="307"/>
      <c r="O79" s="15"/>
      <c r="P79" s="16"/>
      <c r="Q79" s="16"/>
      <c r="R79" s="16"/>
      <c r="S79" s="16"/>
      <c r="T79" s="28"/>
      <c r="U79" s="28"/>
      <c r="V79" s="148"/>
      <c r="W79" s="16"/>
      <c r="X79" s="44"/>
      <c r="Y79" s="45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26"/>
      <c r="AN79" s="39"/>
      <c r="AO79" s="40"/>
      <c r="AP79" s="163"/>
      <c r="AQ79" s="121"/>
      <c r="AR79" s="123"/>
      <c r="AS79" s="195">
        <f>ROUND(L81*(1+AQ19),0)</f>
        <v>1116</v>
      </c>
      <c r="AT79" s="29"/>
    </row>
    <row r="80" spans="1:46" s="155" customFormat="1" ht="17.100000000000001" customHeight="1">
      <c r="A80" s="7">
        <v>16</v>
      </c>
      <c r="B80" s="8">
        <v>8394</v>
      </c>
      <c r="C80" s="9" t="s">
        <v>988</v>
      </c>
      <c r="D80" s="308"/>
      <c r="E80" s="309"/>
      <c r="F80" s="309"/>
      <c r="G80" s="309"/>
      <c r="H80" s="309"/>
      <c r="I80" s="309"/>
      <c r="J80" s="309"/>
      <c r="K80" s="309"/>
      <c r="L80" s="309"/>
      <c r="M80" s="309"/>
      <c r="N80" s="309"/>
      <c r="O80" s="133"/>
      <c r="P80" s="19"/>
      <c r="Q80" s="20"/>
      <c r="R80" s="20"/>
      <c r="S80" s="20"/>
      <c r="T80" s="31"/>
      <c r="U80" s="31"/>
      <c r="V80" s="122"/>
      <c r="W80" s="122"/>
      <c r="X80" s="122"/>
      <c r="Y80" s="129"/>
      <c r="Z80" s="43" t="s">
        <v>1829</v>
      </c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2" t="s">
        <v>1830</v>
      </c>
      <c r="AN80" s="230">
        <v>1</v>
      </c>
      <c r="AO80" s="231"/>
      <c r="AP80" s="163"/>
      <c r="AQ80" s="121"/>
      <c r="AR80" s="123"/>
      <c r="AS80" s="195">
        <f>ROUND(ROUND(L81*AN80,0)*(1+AQ19),0)</f>
        <v>1116</v>
      </c>
      <c r="AT80" s="29"/>
    </row>
    <row r="81" spans="1:46" s="155" customFormat="1" ht="17.100000000000001" customHeight="1">
      <c r="A81" s="7">
        <v>16</v>
      </c>
      <c r="B81" s="8">
        <v>8395</v>
      </c>
      <c r="C81" s="9" t="s">
        <v>1997</v>
      </c>
      <c r="D81" s="55"/>
      <c r="E81" s="56"/>
      <c r="F81" s="56"/>
      <c r="G81" s="134"/>
      <c r="H81" s="135"/>
      <c r="I81" s="135"/>
      <c r="J81" s="135"/>
      <c r="K81" s="135"/>
      <c r="L81" s="241">
        <f>L77+34</f>
        <v>744</v>
      </c>
      <c r="M81" s="241"/>
      <c r="N81" s="14" t="s">
        <v>121</v>
      </c>
      <c r="O81" s="18"/>
      <c r="P81" s="91" t="s">
        <v>265</v>
      </c>
      <c r="Q81" s="92"/>
      <c r="R81" s="92"/>
      <c r="S81" s="92"/>
      <c r="T81" s="92"/>
      <c r="U81" s="92"/>
      <c r="V81" s="33"/>
      <c r="W81" s="24" t="s">
        <v>1830</v>
      </c>
      <c r="X81" s="239">
        <v>0.7</v>
      </c>
      <c r="Y81" s="240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26"/>
      <c r="AN81" s="39"/>
      <c r="AO81" s="40"/>
      <c r="AP81" s="163"/>
      <c r="AQ81" s="121"/>
      <c r="AR81" s="123"/>
      <c r="AS81" s="195">
        <f>ROUND(ROUND(L81*X81,0)*(1+AQ19),0)</f>
        <v>782</v>
      </c>
      <c r="AT81" s="29"/>
    </row>
    <row r="82" spans="1:46" s="155" customFormat="1" ht="17.100000000000001" hidden="1" customHeight="1">
      <c r="A82" s="7">
        <v>16</v>
      </c>
      <c r="B82" s="8">
        <v>8396</v>
      </c>
      <c r="C82" s="9" t="s">
        <v>703</v>
      </c>
      <c r="D82" s="57"/>
      <c r="E82" s="58"/>
      <c r="F82" s="58"/>
      <c r="G82" s="136"/>
      <c r="H82" s="136"/>
      <c r="I82" s="136"/>
      <c r="J82" s="137"/>
      <c r="K82" s="137"/>
      <c r="L82" s="20"/>
      <c r="M82" s="20"/>
      <c r="N82" s="20"/>
      <c r="O82" s="21"/>
      <c r="P82" s="96"/>
      <c r="Q82" s="97"/>
      <c r="R82" s="97"/>
      <c r="S82" s="97"/>
      <c r="T82" s="97"/>
      <c r="U82" s="97"/>
      <c r="V82" s="50"/>
      <c r="W82" s="22" t="s">
        <v>1830</v>
      </c>
      <c r="X82" s="230">
        <v>0.7</v>
      </c>
      <c r="Y82" s="231"/>
      <c r="Z82" s="43" t="s">
        <v>1829</v>
      </c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2" t="s">
        <v>1830</v>
      </c>
      <c r="AN82" s="230">
        <v>1</v>
      </c>
      <c r="AO82" s="231"/>
      <c r="AP82" s="42"/>
      <c r="AQ82" s="37"/>
      <c r="AR82" s="38"/>
      <c r="AS82" s="196">
        <f>ROUND(ROUND(ROUND(L81*X82,0)*AN82,0)*(1+AQ23),0)</f>
        <v>521</v>
      </c>
      <c r="AT82" s="29"/>
    </row>
    <row r="83" spans="1:46" s="155" customFormat="1" ht="17.100000000000001" customHeight="1">
      <c r="A83" s="7">
        <v>16</v>
      </c>
      <c r="B83" s="8">
        <v>8397</v>
      </c>
      <c r="C83" s="9" t="s">
        <v>1998</v>
      </c>
      <c r="D83" s="232" t="s">
        <v>2241</v>
      </c>
      <c r="E83" s="307"/>
      <c r="F83" s="307"/>
      <c r="G83" s="307"/>
      <c r="H83" s="307"/>
      <c r="I83" s="307"/>
      <c r="J83" s="307"/>
      <c r="K83" s="307"/>
      <c r="L83" s="307"/>
      <c r="M83" s="307"/>
      <c r="N83" s="307"/>
      <c r="O83" s="15"/>
      <c r="P83" s="16"/>
      <c r="Q83" s="16"/>
      <c r="R83" s="16"/>
      <c r="S83" s="16"/>
      <c r="T83" s="28"/>
      <c r="U83" s="28"/>
      <c r="V83" s="148"/>
      <c r="W83" s="16"/>
      <c r="X83" s="44"/>
      <c r="Y83" s="45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26"/>
      <c r="AN83" s="39"/>
      <c r="AO83" s="40"/>
      <c r="AP83" s="54"/>
      <c r="AQ83" s="27"/>
      <c r="AR83" s="48"/>
      <c r="AS83" s="195">
        <f>ROUND(L85*(1+AQ19),0)</f>
        <v>1167</v>
      </c>
      <c r="AT83" s="29"/>
    </row>
    <row r="84" spans="1:46" s="155" customFormat="1" ht="17.100000000000001" customHeight="1">
      <c r="A84" s="7">
        <v>16</v>
      </c>
      <c r="B84" s="8">
        <v>8398</v>
      </c>
      <c r="C84" s="9" t="s">
        <v>1455</v>
      </c>
      <c r="D84" s="308"/>
      <c r="E84" s="309"/>
      <c r="F84" s="309"/>
      <c r="G84" s="309"/>
      <c r="H84" s="309"/>
      <c r="I84" s="309"/>
      <c r="J84" s="309"/>
      <c r="K84" s="309"/>
      <c r="L84" s="309"/>
      <c r="M84" s="309"/>
      <c r="N84" s="309"/>
      <c r="O84" s="133"/>
      <c r="P84" s="19"/>
      <c r="Q84" s="20"/>
      <c r="R84" s="20"/>
      <c r="S84" s="20"/>
      <c r="T84" s="31"/>
      <c r="U84" s="31"/>
      <c r="V84" s="122"/>
      <c r="W84" s="122"/>
      <c r="X84" s="122"/>
      <c r="Y84" s="129"/>
      <c r="Z84" s="43" t="s">
        <v>1829</v>
      </c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2" t="s">
        <v>1830</v>
      </c>
      <c r="AN84" s="230">
        <v>1</v>
      </c>
      <c r="AO84" s="231"/>
      <c r="AP84" s="42"/>
      <c r="AQ84" s="37"/>
      <c r="AR84" s="38"/>
      <c r="AS84" s="195">
        <f>ROUND(ROUND(L85*AN84,0)*(1+AQ19),0)</f>
        <v>1167</v>
      </c>
      <c r="AT84" s="29"/>
    </row>
    <row r="85" spans="1:46" s="155" customFormat="1" ht="17.100000000000001" customHeight="1">
      <c r="A85" s="7">
        <v>16</v>
      </c>
      <c r="B85" s="8">
        <v>8399</v>
      </c>
      <c r="C85" s="9" t="s">
        <v>1999</v>
      </c>
      <c r="D85" s="55"/>
      <c r="E85" s="56"/>
      <c r="F85" s="56"/>
      <c r="G85" s="134"/>
      <c r="H85" s="135"/>
      <c r="I85" s="135"/>
      <c r="J85" s="135"/>
      <c r="K85" s="135"/>
      <c r="L85" s="241">
        <f>L81+34</f>
        <v>778</v>
      </c>
      <c r="M85" s="241"/>
      <c r="N85" s="14" t="s">
        <v>121</v>
      </c>
      <c r="O85" s="18"/>
      <c r="P85" s="91" t="s">
        <v>265</v>
      </c>
      <c r="Q85" s="92"/>
      <c r="R85" s="92"/>
      <c r="S85" s="92"/>
      <c r="T85" s="92"/>
      <c r="U85" s="92"/>
      <c r="V85" s="33"/>
      <c r="W85" s="24" t="s">
        <v>1830</v>
      </c>
      <c r="X85" s="239">
        <v>0.7</v>
      </c>
      <c r="Y85" s="240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26"/>
      <c r="AN85" s="39"/>
      <c r="AO85" s="40"/>
      <c r="AP85" s="54"/>
      <c r="AQ85" s="27"/>
      <c r="AR85" s="48"/>
      <c r="AS85" s="195">
        <f>ROUND(ROUND(L85*X85,0)*(1+AQ19),0)</f>
        <v>818</v>
      </c>
      <c r="AT85" s="29"/>
    </row>
    <row r="86" spans="1:46" s="155" customFormat="1" ht="17.100000000000001" hidden="1" customHeight="1">
      <c r="A86" s="7"/>
      <c r="B86" s="8"/>
      <c r="C86" s="9"/>
      <c r="D86" s="57"/>
      <c r="E86" s="58"/>
      <c r="F86" s="58"/>
      <c r="G86" s="136"/>
      <c r="H86" s="136"/>
      <c r="I86" s="136"/>
      <c r="J86" s="137"/>
      <c r="K86" s="137"/>
      <c r="L86" s="20"/>
      <c r="M86" s="20"/>
      <c r="N86" s="20"/>
      <c r="O86" s="21"/>
      <c r="P86" s="92"/>
      <c r="Q86" s="92"/>
      <c r="R86" s="92"/>
      <c r="S86" s="92"/>
      <c r="T86" s="92"/>
      <c r="U86" s="92"/>
      <c r="V86" s="33"/>
      <c r="W86" s="24"/>
      <c r="X86" s="27"/>
      <c r="Y86" s="48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26"/>
      <c r="AN86" s="39"/>
      <c r="AO86" s="40"/>
      <c r="AP86" s="54"/>
      <c r="AQ86" s="27"/>
      <c r="AR86" s="48"/>
      <c r="AS86" s="195"/>
      <c r="AT86" s="29"/>
    </row>
    <row r="87" spans="1:46" s="155" customFormat="1" ht="17.100000000000001" customHeight="1">
      <c r="A87" s="7">
        <v>16</v>
      </c>
      <c r="B87" s="8">
        <v>8400</v>
      </c>
      <c r="C87" s="9" t="s">
        <v>989</v>
      </c>
      <c r="D87" s="232" t="s">
        <v>2242</v>
      </c>
      <c r="E87" s="307"/>
      <c r="F87" s="307"/>
      <c r="G87" s="307"/>
      <c r="H87" s="307"/>
      <c r="I87" s="307"/>
      <c r="J87" s="307"/>
      <c r="K87" s="307"/>
      <c r="L87" s="307"/>
      <c r="M87" s="307"/>
      <c r="N87" s="307"/>
      <c r="O87" s="15"/>
      <c r="P87" s="16"/>
      <c r="Q87" s="16"/>
      <c r="R87" s="16"/>
      <c r="S87" s="16"/>
      <c r="T87" s="28"/>
      <c r="U87" s="28"/>
      <c r="V87" s="148"/>
      <c r="W87" s="16"/>
      <c r="X87" s="44"/>
      <c r="Y87" s="45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26"/>
      <c r="AN87" s="39"/>
      <c r="AO87" s="40"/>
      <c r="AP87" s="54"/>
      <c r="AQ87" s="27"/>
      <c r="AR87" s="48"/>
      <c r="AS87" s="195">
        <f>ROUND(L89*(1+AQ19),0)</f>
        <v>1218</v>
      </c>
      <c r="AT87" s="29"/>
    </row>
    <row r="88" spans="1:46" s="155" customFormat="1" ht="17.100000000000001" customHeight="1">
      <c r="A88" s="7">
        <v>16</v>
      </c>
      <c r="B88" s="8">
        <v>8401</v>
      </c>
      <c r="C88" s="9" t="s">
        <v>990</v>
      </c>
      <c r="D88" s="308"/>
      <c r="E88" s="309"/>
      <c r="F88" s="309"/>
      <c r="G88" s="309"/>
      <c r="H88" s="309"/>
      <c r="I88" s="309"/>
      <c r="J88" s="309"/>
      <c r="K88" s="309"/>
      <c r="L88" s="309"/>
      <c r="M88" s="309"/>
      <c r="N88" s="309"/>
      <c r="O88" s="133"/>
      <c r="P88" s="19"/>
      <c r="Q88" s="20"/>
      <c r="R88" s="20"/>
      <c r="S88" s="20"/>
      <c r="T88" s="31"/>
      <c r="U88" s="31"/>
      <c r="V88" s="122"/>
      <c r="W88" s="122"/>
      <c r="X88" s="122"/>
      <c r="Y88" s="129"/>
      <c r="Z88" s="43" t="s">
        <v>1829</v>
      </c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2" t="s">
        <v>1830</v>
      </c>
      <c r="AN88" s="230">
        <v>1</v>
      </c>
      <c r="AO88" s="231"/>
      <c r="AP88" s="42"/>
      <c r="AQ88" s="37"/>
      <c r="AR88" s="38"/>
      <c r="AS88" s="195">
        <f>ROUND(ROUND(L89*AN88,0)*(1+AQ19),0)</f>
        <v>1218</v>
      </c>
      <c r="AT88" s="29"/>
    </row>
    <row r="89" spans="1:46" s="155" customFormat="1" ht="17.100000000000001" customHeight="1">
      <c r="A89" s="7">
        <v>16</v>
      </c>
      <c r="B89" s="8">
        <v>8402</v>
      </c>
      <c r="C89" s="9" t="s">
        <v>2000</v>
      </c>
      <c r="D89" s="55"/>
      <c r="E89" s="56"/>
      <c r="F89" s="56"/>
      <c r="G89" s="134"/>
      <c r="H89" s="135"/>
      <c r="I89" s="135"/>
      <c r="J89" s="135"/>
      <c r="K89" s="135"/>
      <c r="L89" s="241">
        <f>L85+34</f>
        <v>812</v>
      </c>
      <c r="M89" s="241"/>
      <c r="N89" s="14" t="s">
        <v>121</v>
      </c>
      <c r="O89" s="18"/>
      <c r="P89" s="91" t="s">
        <v>265</v>
      </c>
      <c r="Q89" s="92"/>
      <c r="R89" s="92"/>
      <c r="S89" s="92"/>
      <c r="T89" s="92"/>
      <c r="U89" s="92"/>
      <c r="V89" s="33"/>
      <c r="W89" s="24" t="s">
        <v>1830</v>
      </c>
      <c r="X89" s="239">
        <v>0.7</v>
      </c>
      <c r="Y89" s="240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26"/>
      <c r="AN89" s="39"/>
      <c r="AO89" s="40"/>
      <c r="AP89" s="54"/>
      <c r="AQ89" s="27"/>
      <c r="AR89" s="48"/>
      <c r="AS89" s="195">
        <f>ROUND(ROUND(L89*X89,0)*(1+AQ19),0)</f>
        <v>852</v>
      </c>
      <c r="AT89" s="29"/>
    </row>
    <row r="90" spans="1:46" s="155" customFormat="1" ht="17.100000000000001" hidden="1" customHeight="1">
      <c r="A90" s="7">
        <v>16</v>
      </c>
      <c r="B90" s="8">
        <v>8403</v>
      </c>
      <c r="C90" s="9" t="s">
        <v>704</v>
      </c>
      <c r="D90" s="57"/>
      <c r="E90" s="58"/>
      <c r="F90" s="58"/>
      <c r="G90" s="136"/>
      <c r="H90" s="136"/>
      <c r="I90" s="136"/>
      <c r="J90" s="137"/>
      <c r="K90" s="137"/>
      <c r="L90" s="20"/>
      <c r="M90" s="20"/>
      <c r="N90" s="20"/>
      <c r="O90" s="21"/>
      <c r="P90" s="96"/>
      <c r="Q90" s="97"/>
      <c r="R90" s="97"/>
      <c r="S90" s="97"/>
      <c r="T90" s="97"/>
      <c r="U90" s="97"/>
      <c r="V90" s="50"/>
      <c r="W90" s="22" t="s">
        <v>1830</v>
      </c>
      <c r="X90" s="230">
        <v>0.7</v>
      </c>
      <c r="Y90" s="231"/>
      <c r="Z90" s="43" t="s">
        <v>1829</v>
      </c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2" t="s">
        <v>1830</v>
      </c>
      <c r="AN90" s="230">
        <v>1</v>
      </c>
      <c r="AO90" s="231"/>
      <c r="AP90" s="42"/>
      <c r="AQ90" s="37"/>
      <c r="AR90" s="38"/>
      <c r="AS90" s="196">
        <f>ROUND(ROUND(ROUND(L89*X90,0)*AN90,0)*(1+AQ23),0)</f>
        <v>568</v>
      </c>
      <c r="AT90" s="29"/>
    </row>
    <row r="91" spans="1:46" s="155" customFormat="1" ht="17.100000000000001" customHeight="1">
      <c r="A91" s="7">
        <v>16</v>
      </c>
      <c r="B91" s="8">
        <v>8404</v>
      </c>
      <c r="C91" s="9" t="s">
        <v>2001</v>
      </c>
      <c r="D91" s="232" t="s">
        <v>2243</v>
      </c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15"/>
      <c r="P91" s="16"/>
      <c r="Q91" s="16"/>
      <c r="R91" s="16"/>
      <c r="S91" s="16"/>
      <c r="T91" s="28"/>
      <c r="U91" s="28"/>
      <c r="V91" s="148"/>
      <c r="W91" s="16"/>
      <c r="X91" s="44"/>
      <c r="Y91" s="45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26"/>
      <c r="AN91" s="39"/>
      <c r="AO91" s="40"/>
      <c r="AP91" s="54"/>
      <c r="AQ91" s="27"/>
      <c r="AR91" s="48"/>
      <c r="AS91" s="195">
        <f>ROUND(L93*(1+AQ19),0)</f>
        <v>1269</v>
      </c>
      <c r="AT91" s="29"/>
    </row>
    <row r="92" spans="1:46" s="155" customFormat="1" ht="17.100000000000001" customHeight="1">
      <c r="A92" s="7">
        <v>16</v>
      </c>
      <c r="B92" s="8">
        <v>8405</v>
      </c>
      <c r="C92" s="9" t="s">
        <v>1456</v>
      </c>
      <c r="D92" s="308"/>
      <c r="E92" s="309"/>
      <c r="F92" s="309"/>
      <c r="G92" s="309"/>
      <c r="H92" s="309"/>
      <c r="I92" s="309"/>
      <c r="J92" s="309"/>
      <c r="K92" s="309"/>
      <c r="L92" s="309"/>
      <c r="M92" s="309"/>
      <c r="N92" s="309"/>
      <c r="O92" s="133"/>
      <c r="P92" s="19"/>
      <c r="Q92" s="20"/>
      <c r="R92" s="20"/>
      <c r="S92" s="20"/>
      <c r="T92" s="31"/>
      <c r="U92" s="31"/>
      <c r="V92" s="122"/>
      <c r="W92" s="122"/>
      <c r="X92" s="122"/>
      <c r="Y92" s="129"/>
      <c r="Z92" s="43" t="s">
        <v>1829</v>
      </c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2" t="s">
        <v>1830</v>
      </c>
      <c r="AN92" s="230">
        <v>1</v>
      </c>
      <c r="AO92" s="231"/>
      <c r="AP92" s="42"/>
      <c r="AQ92" s="37"/>
      <c r="AR92" s="38"/>
      <c r="AS92" s="195">
        <f>ROUND(ROUND(L93*AN92,0)*(1+AQ19),0)</f>
        <v>1269</v>
      </c>
      <c r="AT92" s="29"/>
    </row>
    <row r="93" spans="1:46" s="155" customFormat="1" ht="17.100000000000001" customHeight="1">
      <c r="A93" s="7">
        <v>16</v>
      </c>
      <c r="B93" s="8">
        <v>8406</v>
      </c>
      <c r="C93" s="9" t="s">
        <v>2002</v>
      </c>
      <c r="D93" s="55"/>
      <c r="E93" s="56"/>
      <c r="F93" s="56"/>
      <c r="G93" s="134"/>
      <c r="H93" s="135"/>
      <c r="I93" s="135"/>
      <c r="J93" s="135"/>
      <c r="K93" s="135"/>
      <c r="L93" s="241">
        <f>L89+34</f>
        <v>846</v>
      </c>
      <c r="M93" s="241"/>
      <c r="N93" s="14" t="s">
        <v>121</v>
      </c>
      <c r="O93" s="18"/>
      <c r="P93" s="91" t="s">
        <v>265</v>
      </c>
      <c r="Q93" s="92"/>
      <c r="R93" s="92"/>
      <c r="S93" s="92"/>
      <c r="T93" s="92"/>
      <c r="U93" s="92"/>
      <c r="V93" s="33"/>
      <c r="W93" s="24" t="s">
        <v>1830</v>
      </c>
      <c r="X93" s="239">
        <v>0.7</v>
      </c>
      <c r="Y93" s="240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26"/>
      <c r="AN93" s="39"/>
      <c r="AO93" s="40"/>
      <c r="AP93" s="54"/>
      <c r="AQ93" s="27"/>
      <c r="AR93" s="48"/>
      <c r="AS93" s="195">
        <f>ROUND(ROUND(L93*X93,0)*(1+AQ19),0)</f>
        <v>888</v>
      </c>
      <c r="AT93" s="29"/>
    </row>
    <row r="94" spans="1:46" s="155" customFormat="1" ht="17.100000000000001" hidden="1" customHeight="1">
      <c r="A94" s="7"/>
      <c r="B94" s="8"/>
      <c r="C94" s="9"/>
      <c r="D94" s="57"/>
      <c r="E94" s="58"/>
      <c r="F94" s="58"/>
      <c r="G94" s="136"/>
      <c r="H94" s="136"/>
      <c r="I94" s="136"/>
      <c r="J94" s="137"/>
      <c r="K94" s="137"/>
      <c r="L94" s="20"/>
      <c r="M94" s="20"/>
      <c r="N94" s="20"/>
      <c r="O94" s="21"/>
      <c r="P94" s="92"/>
      <c r="Q94" s="92"/>
      <c r="R94" s="92"/>
      <c r="S94" s="92"/>
      <c r="T94" s="92"/>
      <c r="U94" s="92"/>
      <c r="V94" s="33"/>
      <c r="W94" s="24"/>
      <c r="X94" s="27"/>
      <c r="Y94" s="48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26"/>
      <c r="AN94" s="39"/>
      <c r="AO94" s="40"/>
      <c r="AP94" s="54"/>
      <c r="AQ94" s="27"/>
      <c r="AR94" s="48"/>
      <c r="AS94" s="195"/>
      <c r="AT94" s="29"/>
    </row>
    <row r="95" spans="1:46" s="155" customFormat="1" ht="17.100000000000001" customHeight="1">
      <c r="A95" s="7">
        <v>16</v>
      </c>
      <c r="B95" s="8">
        <v>8407</v>
      </c>
      <c r="C95" s="9" t="s">
        <v>991</v>
      </c>
      <c r="D95" s="232" t="s">
        <v>2244</v>
      </c>
      <c r="E95" s="307"/>
      <c r="F95" s="307"/>
      <c r="G95" s="307"/>
      <c r="H95" s="307"/>
      <c r="I95" s="307"/>
      <c r="J95" s="307"/>
      <c r="K95" s="307"/>
      <c r="L95" s="307"/>
      <c r="M95" s="307"/>
      <c r="N95" s="307"/>
      <c r="O95" s="147"/>
      <c r="P95" s="16"/>
      <c r="Q95" s="16"/>
      <c r="R95" s="16"/>
      <c r="S95" s="16"/>
      <c r="T95" s="28"/>
      <c r="U95" s="28"/>
      <c r="V95" s="148"/>
      <c r="W95" s="16"/>
      <c r="X95" s="44"/>
      <c r="Y95" s="45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26"/>
      <c r="AN95" s="39"/>
      <c r="AO95" s="40"/>
      <c r="AP95" s="54"/>
      <c r="AQ95" s="27"/>
      <c r="AR95" s="48"/>
      <c r="AS95" s="195">
        <f>ROUND(L97*(1+AQ19),0)</f>
        <v>1320</v>
      </c>
      <c r="AT95" s="29"/>
    </row>
    <row r="96" spans="1:46" s="155" customFormat="1" ht="17.100000000000001" customHeight="1">
      <c r="A96" s="7">
        <v>16</v>
      </c>
      <c r="B96" s="8">
        <v>8408</v>
      </c>
      <c r="C96" s="9" t="s">
        <v>992</v>
      </c>
      <c r="D96" s="308"/>
      <c r="E96" s="309"/>
      <c r="F96" s="309"/>
      <c r="G96" s="309"/>
      <c r="H96" s="309"/>
      <c r="I96" s="309"/>
      <c r="J96" s="309"/>
      <c r="K96" s="309"/>
      <c r="L96" s="309"/>
      <c r="M96" s="309"/>
      <c r="N96" s="309"/>
      <c r="O96" s="144"/>
      <c r="P96" s="19"/>
      <c r="Q96" s="20"/>
      <c r="R96" s="20"/>
      <c r="S96" s="20"/>
      <c r="T96" s="31"/>
      <c r="U96" s="31"/>
      <c r="V96" s="122"/>
      <c r="W96" s="122"/>
      <c r="X96" s="122"/>
      <c r="Y96" s="129"/>
      <c r="Z96" s="43" t="s">
        <v>1829</v>
      </c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2" t="s">
        <v>1830</v>
      </c>
      <c r="AN96" s="230">
        <v>1</v>
      </c>
      <c r="AO96" s="231"/>
      <c r="AP96" s="36"/>
      <c r="AQ96" s="37"/>
      <c r="AR96" s="38"/>
      <c r="AS96" s="195">
        <f>ROUND(ROUND(L97*AN96,0)*(1+AQ19),0)</f>
        <v>1320</v>
      </c>
      <c r="AT96" s="29"/>
    </row>
    <row r="97" spans="1:46" s="155" customFormat="1" ht="17.100000000000001" customHeight="1">
      <c r="A97" s="7">
        <v>16</v>
      </c>
      <c r="B97" s="8">
        <v>8409</v>
      </c>
      <c r="C97" s="9" t="s">
        <v>2003</v>
      </c>
      <c r="D97" s="55"/>
      <c r="E97" s="56"/>
      <c r="F97" s="56"/>
      <c r="G97" s="134"/>
      <c r="H97" s="135"/>
      <c r="I97" s="135"/>
      <c r="J97" s="135"/>
      <c r="K97" s="135"/>
      <c r="L97" s="241">
        <f>L93+34</f>
        <v>880</v>
      </c>
      <c r="M97" s="241"/>
      <c r="N97" s="14" t="s">
        <v>121</v>
      </c>
      <c r="O97" s="18"/>
      <c r="P97" s="91" t="s">
        <v>265</v>
      </c>
      <c r="Q97" s="92"/>
      <c r="R97" s="92"/>
      <c r="S97" s="92"/>
      <c r="T97" s="92"/>
      <c r="U97" s="92"/>
      <c r="V97" s="33"/>
      <c r="W97" s="24" t="s">
        <v>1830</v>
      </c>
      <c r="X97" s="239">
        <v>0.7</v>
      </c>
      <c r="Y97" s="240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26"/>
      <c r="AN97" s="39"/>
      <c r="AO97" s="40"/>
      <c r="AP97" s="163"/>
      <c r="AQ97" s="121"/>
      <c r="AR97" s="123"/>
      <c r="AS97" s="195">
        <f>ROUND(ROUND(L97*X97,0)*(1+AQ19),0)</f>
        <v>924</v>
      </c>
      <c r="AT97" s="29"/>
    </row>
    <row r="98" spans="1:46" s="155" customFormat="1" ht="17.100000000000001" hidden="1" customHeight="1">
      <c r="A98" s="7">
        <v>16</v>
      </c>
      <c r="B98" s="8">
        <v>8410</v>
      </c>
      <c r="C98" s="9" t="s">
        <v>705</v>
      </c>
      <c r="D98" s="57"/>
      <c r="E98" s="58"/>
      <c r="F98" s="58"/>
      <c r="G98" s="136"/>
      <c r="H98" s="136"/>
      <c r="I98" s="136"/>
      <c r="J98" s="137"/>
      <c r="K98" s="137"/>
      <c r="L98" s="20"/>
      <c r="M98" s="20"/>
      <c r="N98" s="20"/>
      <c r="O98" s="21"/>
      <c r="P98" s="96"/>
      <c r="Q98" s="97"/>
      <c r="R98" s="97"/>
      <c r="S98" s="97"/>
      <c r="T98" s="97"/>
      <c r="U98" s="97"/>
      <c r="V98" s="50"/>
      <c r="W98" s="22" t="s">
        <v>1830</v>
      </c>
      <c r="X98" s="230">
        <v>0.7</v>
      </c>
      <c r="Y98" s="231"/>
      <c r="Z98" s="43" t="s">
        <v>1829</v>
      </c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2" t="s">
        <v>1830</v>
      </c>
      <c r="AN98" s="230">
        <v>1</v>
      </c>
      <c r="AO98" s="231"/>
      <c r="AP98" s="163"/>
      <c r="AQ98" s="121"/>
      <c r="AR98" s="123"/>
      <c r="AS98" s="196">
        <f>ROUND(ROUND(ROUND(L97*X98,0)*AN98,0)*(1+AQ23),0)</f>
        <v>616</v>
      </c>
      <c r="AT98" s="29"/>
    </row>
    <row r="99" spans="1:46" s="155" customFormat="1" ht="17.100000000000001" customHeight="1">
      <c r="A99" s="7">
        <v>16</v>
      </c>
      <c r="B99" s="8">
        <v>8411</v>
      </c>
      <c r="C99" s="9" t="s">
        <v>2004</v>
      </c>
      <c r="D99" s="232" t="s">
        <v>2245</v>
      </c>
      <c r="E99" s="307"/>
      <c r="F99" s="307"/>
      <c r="G99" s="307"/>
      <c r="H99" s="307"/>
      <c r="I99" s="307"/>
      <c r="J99" s="307"/>
      <c r="K99" s="307"/>
      <c r="L99" s="307"/>
      <c r="M99" s="307"/>
      <c r="N99" s="307"/>
      <c r="O99" s="15"/>
      <c r="P99" s="16"/>
      <c r="Q99" s="16"/>
      <c r="R99" s="16"/>
      <c r="S99" s="16"/>
      <c r="T99" s="28"/>
      <c r="U99" s="28"/>
      <c r="V99" s="148"/>
      <c r="W99" s="16"/>
      <c r="X99" s="44"/>
      <c r="Y99" s="45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26"/>
      <c r="AN99" s="39"/>
      <c r="AO99" s="40"/>
      <c r="AP99" s="163"/>
      <c r="AQ99" s="121"/>
      <c r="AR99" s="123"/>
      <c r="AS99" s="195">
        <f>ROUND(L101*(1+AQ19),0)</f>
        <v>1371</v>
      </c>
      <c r="AT99" s="29"/>
    </row>
    <row r="100" spans="1:46" s="155" customFormat="1" ht="17.100000000000001" customHeight="1">
      <c r="A100" s="7">
        <v>16</v>
      </c>
      <c r="B100" s="8">
        <v>8412</v>
      </c>
      <c r="C100" s="9" t="s">
        <v>1457</v>
      </c>
      <c r="D100" s="308"/>
      <c r="E100" s="309"/>
      <c r="F100" s="309"/>
      <c r="G100" s="309"/>
      <c r="H100" s="309"/>
      <c r="I100" s="309"/>
      <c r="J100" s="309"/>
      <c r="K100" s="309"/>
      <c r="L100" s="309"/>
      <c r="M100" s="309"/>
      <c r="N100" s="309"/>
      <c r="O100" s="133"/>
      <c r="P100" s="19"/>
      <c r="Q100" s="20"/>
      <c r="R100" s="20"/>
      <c r="S100" s="20"/>
      <c r="T100" s="31"/>
      <c r="U100" s="31"/>
      <c r="V100" s="122"/>
      <c r="W100" s="122"/>
      <c r="X100" s="122"/>
      <c r="Y100" s="129"/>
      <c r="Z100" s="43" t="s">
        <v>1829</v>
      </c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2" t="s">
        <v>1830</v>
      </c>
      <c r="AN100" s="230">
        <v>1</v>
      </c>
      <c r="AO100" s="231"/>
      <c r="AP100" s="163"/>
      <c r="AQ100" s="121"/>
      <c r="AR100" s="123"/>
      <c r="AS100" s="196">
        <f>ROUND(ROUND(L101*AN100,0)*(1+AQ19),0)</f>
        <v>1371</v>
      </c>
      <c r="AT100" s="29"/>
    </row>
    <row r="101" spans="1:46" s="155" customFormat="1" ht="17.100000000000001" customHeight="1">
      <c r="A101" s="7">
        <v>16</v>
      </c>
      <c r="B101" s="8">
        <v>8413</v>
      </c>
      <c r="C101" s="9" t="s">
        <v>2005</v>
      </c>
      <c r="D101" s="55"/>
      <c r="E101" s="56"/>
      <c r="F101" s="56"/>
      <c r="G101" s="134"/>
      <c r="H101" s="135"/>
      <c r="I101" s="135"/>
      <c r="J101" s="135"/>
      <c r="K101" s="135"/>
      <c r="L101" s="241">
        <f>L97+34</f>
        <v>914</v>
      </c>
      <c r="M101" s="241"/>
      <c r="N101" s="14" t="s">
        <v>121</v>
      </c>
      <c r="O101" s="18"/>
      <c r="P101" s="112" t="s">
        <v>265</v>
      </c>
      <c r="Q101" s="113"/>
      <c r="R101" s="113"/>
      <c r="S101" s="113"/>
      <c r="T101" s="113"/>
      <c r="U101" s="113"/>
      <c r="V101" s="114"/>
      <c r="W101" s="26" t="s">
        <v>1830</v>
      </c>
      <c r="X101" s="236">
        <v>0.7</v>
      </c>
      <c r="Y101" s="23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26"/>
      <c r="AN101" s="39"/>
      <c r="AO101" s="40"/>
      <c r="AP101" s="163"/>
      <c r="AQ101" s="121"/>
      <c r="AR101" s="123"/>
      <c r="AS101" s="196">
        <f>ROUND(ROUND(L101*X101,0)*(1+AQ19),0)</f>
        <v>960</v>
      </c>
      <c r="AT101" s="29"/>
    </row>
    <row r="102" spans="1:46" s="155" customFormat="1" ht="17.100000000000001" hidden="1" customHeight="1">
      <c r="A102" s="7">
        <v>16</v>
      </c>
      <c r="B102" s="8">
        <v>8414</v>
      </c>
      <c r="C102" s="9" t="s">
        <v>706</v>
      </c>
      <c r="D102" s="57"/>
      <c r="E102" s="58"/>
      <c r="F102" s="58"/>
      <c r="G102" s="136"/>
      <c r="H102" s="136"/>
      <c r="I102" s="136"/>
      <c r="J102" s="137"/>
      <c r="K102" s="137"/>
      <c r="L102" s="20"/>
      <c r="M102" s="20"/>
      <c r="N102" s="20"/>
      <c r="O102" s="21"/>
      <c r="P102" s="96"/>
      <c r="Q102" s="97"/>
      <c r="R102" s="97"/>
      <c r="S102" s="97"/>
      <c r="T102" s="97"/>
      <c r="U102" s="97"/>
      <c r="V102" s="50"/>
      <c r="W102" s="22" t="s">
        <v>1830</v>
      </c>
      <c r="X102" s="230">
        <v>0.7</v>
      </c>
      <c r="Y102" s="231"/>
      <c r="Z102" s="43" t="s">
        <v>1829</v>
      </c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2" t="s">
        <v>1830</v>
      </c>
      <c r="AN102" s="230">
        <v>1</v>
      </c>
      <c r="AO102" s="231"/>
      <c r="AP102" s="163"/>
      <c r="AQ102" s="121"/>
      <c r="AR102" s="123"/>
      <c r="AS102" s="199" t="e">
        <f>ROUND(ROUND(ROUND(#REF!*X102,0)*AN102,0)*(1+AQ23),0)</f>
        <v>#REF!</v>
      </c>
      <c r="AT102" s="29"/>
    </row>
    <row r="103" spans="1:46" s="155" customFormat="1" ht="17.100000000000001" customHeight="1">
      <c r="A103" s="7">
        <v>16</v>
      </c>
      <c r="B103" s="8">
        <v>8414</v>
      </c>
      <c r="C103" s="9" t="s">
        <v>1737</v>
      </c>
      <c r="D103" s="232" t="s">
        <v>1736</v>
      </c>
      <c r="E103" s="307"/>
      <c r="F103" s="307"/>
      <c r="G103" s="307"/>
      <c r="H103" s="307"/>
      <c r="I103" s="307"/>
      <c r="J103" s="307"/>
      <c r="K103" s="307"/>
      <c r="L103" s="307"/>
      <c r="M103" s="307"/>
      <c r="N103" s="307"/>
      <c r="O103" s="15"/>
      <c r="P103" s="16"/>
      <c r="Q103" s="16"/>
      <c r="R103" s="16"/>
      <c r="S103" s="16"/>
      <c r="T103" s="28"/>
      <c r="U103" s="28"/>
      <c r="V103" s="148"/>
      <c r="W103" s="16"/>
      <c r="X103" s="44"/>
      <c r="Y103" s="45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26"/>
      <c r="AN103" s="39"/>
      <c r="AO103" s="40"/>
      <c r="AP103" s="163"/>
      <c r="AQ103" s="121"/>
      <c r="AR103" s="123"/>
      <c r="AS103" s="195">
        <f>ROUND(L105*(1+AQ19),0)</f>
        <v>1422</v>
      </c>
      <c r="AT103" s="29"/>
    </row>
    <row r="104" spans="1:46" s="155" customFormat="1" ht="17.100000000000001" customHeight="1">
      <c r="A104" s="7">
        <v>16</v>
      </c>
      <c r="B104" s="8">
        <v>8415</v>
      </c>
      <c r="C104" s="9" t="s">
        <v>1738</v>
      </c>
      <c r="D104" s="308"/>
      <c r="E104" s="309"/>
      <c r="F104" s="309"/>
      <c r="G104" s="309"/>
      <c r="H104" s="309"/>
      <c r="I104" s="309"/>
      <c r="J104" s="309"/>
      <c r="K104" s="309"/>
      <c r="L104" s="309"/>
      <c r="M104" s="309"/>
      <c r="N104" s="309"/>
      <c r="O104" s="133"/>
      <c r="P104" s="19"/>
      <c r="Q104" s="20"/>
      <c r="R104" s="20"/>
      <c r="S104" s="20"/>
      <c r="T104" s="31"/>
      <c r="U104" s="31"/>
      <c r="V104" s="122"/>
      <c r="W104" s="122"/>
      <c r="X104" s="122"/>
      <c r="Y104" s="129"/>
      <c r="Z104" s="43" t="s">
        <v>1829</v>
      </c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2" t="s">
        <v>1830</v>
      </c>
      <c r="AN104" s="230">
        <v>1</v>
      </c>
      <c r="AO104" s="231"/>
      <c r="AP104" s="163"/>
      <c r="AQ104" s="121"/>
      <c r="AR104" s="123"/>
      <c r="AS104" s="196">
        <f>ROUND(ROUND(L105*AN104,0)*(1+AQ19),0)</f>
        <v>1422</v>
      </c>
      <c r="AT104" s="29"/>
    </row>
    <row r="105" spans="1:46" s="155" customFormat="1" ht="17.100000000000001" customHeight="1">
      <c r="A105" s="7">
        <v>16</v>
      </c>
      <c r="B105" s="8">
        <v>8416</v>
      </c>
      <c r="C105" s="9" t="s">
        <v>1739</v>
      </c>
      <c r="D105" s="57"/>
      <c r="E105" s="58"/>
      <c r="F105" s="58"/>
      <c r="G105" s="136"/>
      <c r="H105" s="137"/>
      <c r="I105" s="137"/>
      <c r="J105" s="137"/>
      <c r="K105" s="137"/>
      <c r="L105" s="238">
        <f>L101+34</f>
        <v>948</v>
      </c>
      <c r="M105" s="238"/>
      <c r="N105" s="20" t="s">
        <v>121</v>
      </c>
      <c r="O105" s="21"/>
      <c r="P105" s="112" t="s">
        <v>265</v>
      </c>
      <c r="Q105" s="113"/>
      <c r="R105" s="113"/>
      <c r="S105" s="113"/>
      <c r="T105" s="113"/>
      <c r="U105" s="113"/>
      <c r="V105" s="114"/>
      <c r="W105" s="26" t="s">
        <v>1830</v>
      </c>
      <c r="X105" s="236">
        <v>0.7</v>
      </c>
      <c r="Y105" s="23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26"/>
      <c r="AN105" s="39"/>
      <c r="AO105" s="40"/>
      <c r="AP105" s="124"/>
      <c r="AQ105" s="122"/>
      <c r="AR105" s="129"/>
      <c r="AS105" s="196">
        <f>ROUND(ROUND(L105*X105,0)*(1+AQ19),0)</f>
        <v>996</v>
      </c>
      <c r="AT105" s="41"/>
    </row>
    <row r="106" spans="1:46" s="155" customFormat="1" ht="17.100000000000001" hidden="1" customHeight="1">
      <c r="A106" s="25"/>
      <c r="B106" s="169"/>
      <c r="C106" s="14"/>
      <c r="D106" s="57"/>
      <c r="E106" s="58"/>
      <c r="F106" s="58"/>
      <c r="G106" s="136"/>
      <c r="H106" s="136"/>
      <c r="I106" s="136"/>
      <c r="J106" s="137"/>
      <c r="K106" s="137"/>
      <c r="L106" s="20"/>
      <c r="M106" s="20"/>
      <c r="N106" s="20"/>
      <c r="O106" s="21"/>
      <c r="P106" s="170"/>
      <c r="Q106" s="170"/>
      <c r="R106" s="170"/>
      <c r="S106" s="170"/>
      <c r="T106" s="170"/>
      <c r="U106" s="170"/>
      <c r="V106" s="33"/>
      <c r="W106" s="24"/>
      <c r="X106" s="27"/>
      <c r="Y106" s="27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24"/>
      <c r="AN106" s="37"/>
      <c r="AO106" s="37"/>
      <c r="AP106" s="121"/>
      <c r="AQ106" s="121"/>
      <c r="AR106" s="121"/>
      <c r="AS106" s="34"/>
      <c r="AT106" s="51"/>
    </row>
    <row r="107" spans="1:46" ht="17.100000000000001" customHeight="1">
      <c r="A107" s="1"/>
      <c r="AP107" s="121"/>
      <c r="AQ107" s="121"/>
      <c r="AR107" s="121"/>
    </row>
    <row r="108" spans="1:46" ht="17.100000000000001" customHeight="1">
      <c r="A108" s="1"/>
      <c r="AP108" s="121"/>
      <c r="AQ108" s="121"/>
      <c r="AR108" s="121"/>
    </row>
    <row r="109" spans="1:46" s="155" customFormat="1" ht="17.100000000000001" customHeight="1">
      <c r="A109" s="25"/>
      <c r="B109" s="25"/>
      <c r="C109" s="14"/>
      <c r="D109" s="14"/>
      <c r="E109" s="14"/>
      <c r="F109" s="14"/>
      <c r="G109" s="14"/>
      <c r="H109" s="14"/>
      <c r="I109" s="32"/>
      <c r="J109" s="32"/>
      <c r="K109" s="14"/>
      <c r="L109" s="14"/>
      <c r="M109" s="14"/>
      <c r="N109" s="14"/>
      <c r="O109" s="14"/>
      <c r="P109" s="24"/>
      <c r="Q109" s="24"/>
      <c r="R109" s="14"/>
      <c r="S109" s="27"/>
      <c r="T109" s="30"/>
      <c r="U109" s="14"/>
      <c r="V109" s="14"/>
      <c r="W109" s="14"/>
      <c r="X109" s="27"/>
      <c r="Y109" s="30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121"/>
      <c r="AL109" s="121"/>
      <c r="AM109" s="121"/>
      <c r="AN109" s="34"/>
      <c r="AO109" s="121"/>
    </row>
    <row r="110" spans="1:46" s="155" customFormat="1" ht="17.100000000000001" customHeight="1">
      <c r="A110" s="25"/>
      <c r="B110" s="25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24"/>
      <c r="Q110" s="24"/>
      <c r="R110" s="14"/>
      <c r="S110" s="24"/>
      <c r="T110" s="30"/>
      <c r="U110" s="14"/>
      <c r="V110" s="14"/>
      <c r="W110" s="14"/>
      <c r="X110" s="27"/>
      <c r="Y110" s="30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121"/>
      <c r="AL110" s="121"/>
      <c r="AM110" s="121"/>
      <c r="AN110" s="34"/>
      <c r="AO110" s="121"/>
    </row>
    <row r="111" spans="1:46" s="155" customFormat="1" ht="17.100000000000001" customHeight="1">
      <c r="A111" s="25"/>
      <c r="B111" s="25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24"/>
      <c r="Q111" s="24"/>
      <c r="R111" s="14"/>
      <c r="S111" s="24"/>
      <c r="T111" s="30"/>
      <c r="U111" s="14"/>
      <c r="V111" s="14"/>
      <c r="W111" s="14"/>
      <c r="X111" s="13"/>
      <c r="Y111" s="13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21"/>
      <c r="AL111" s="121"/>
      <c r="AM111" s="121"/>
      <c r="AN111" s="34"/>
      <c r="AO111" s="121"/>
    </row>
    <row r="112" spans="1:46" s="155" customFormat="1" ht="17.100000000000001" customHeight="1">
      <c r="A112" s="25"/>
      <c r="B112" s="25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35"/>
      <c r="P112" s="158"/>
      <c r="Q112" s="158"/>
      <c r="R112" s="121"/>
      <c r="S112" s="158"/>
      <c r="T112" s="30"/>
      <c r="U112" s="14"/>
      <c r="V112" s="14"/>
      <c r="W112" s="14"/>
      <c r="X112" s="27"/>
      <c r="Y112" s="30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121"/>
      <c r="AL112" s="121"/>
      <c r="AM112" s="121"/>
      <c r="AN112" s="34"/>
      <c r="AO112" s="121"/>
    </row>
    <row r="113" spans="1:41" s="155" customFormat="1" ht="17.100000000000001" customHeight="1">
      <c r="A113" s="25"/>
      <c r="B113" s="25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24"/>
      <c r="P113" s="27"/>
      <c r="Q113" s="30"/>
      <c r="R113" s="14"/>
      <c r="S113" s="24"/>
      <c r="T113" s="30"/>
      <c r="U113" s="14"/>
      <c r="V113" s="14"/>
      <c r="W113" s="14"/>
      <c r="X113" s="27"/>
      <c r="Y113" s="30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121"/>
      <c r="AL113" s="121"/>
      <c r="AM113" s="121"/>
      <c r="AN113" s="34"/>
      <c r="AO113" s="121"/>
    </row>
    <row r="114" spans="1:41" s="155" customFormat="1" ht="17.100000000000001" customHeight="1">
      <c r="A114" s="25"/>
      <c r="B114" s="25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24"/>
      <c r="Q114" s="30"/>
      <c r="R114" s="14"/>
      <c r="S114" s="24"/>
      <c r="T114" s="30"/>
      <c r="U114" s="14"/>
      <c r="V114" s="14"/>
      <c r="W114" s="14"/>
      <c r="X114" s="13"/>
      <c r="Y114" s="13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21"/>
      <c r="AL114" s="121"/>
      <c r="AM114" s="121"/>
      <c r="AN114" s="34"/>
      <c r="AO114" s="121"/>
    </row>
    <row r="115" spans="1:41" s="155" customFormat="1" ht="17.100000000000001" customHeight="1">
      <c r="A115" s="25"/>
      <c r="B115" s="25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24"/>
      <c r="Q115" s="30"/>
      <c r="R115" s="14"/>
      <c r="S115" s="27"/>
      <c r="T115" s="30"/>
      <c r="U115" s="14"/>
      <c r="V115" s="14"/>
      <c r="W115" s="14"/>
      <c r="X115" s="27"/>
      <c r="Y115" s="30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121"/>
      <c r="AL115" s="121"/>
      <c r="AM115" s="121"/>
      <c r="AN115" s="34"/>
      <c r="AO115" s="121"/>
    </row>
    <row r="116" spans="1:41" ht="17.100000000000001" customHeight="1">
      <c r="L116" s="149"/>
      <c r="M116" s="149"/>
      <c r="N116" s="149"/>
      <c r="O116" s="149"/>
      <c r="P116" s="150"/>
      <c r="Q116" s="150"/>
      <c r="S116" s="150"/>
      <c r="T116" s="150"/>
      <c r="U116" s="149"/>
      <c r="V116" s="149"/>
      <c r="X116" s="149"/>
      <c r="Y116" s="149"/>
      <c r="AK116" s="161"/>
      <c r="AL116" s="161"/>
      <c r="AM116" s="161"/>
    </row>
    <row r="117" spans="1:41" ht="17.100000000000001" customHeight="1">
      <c r="L117" s="149"/>
      <c r="M117" s="149"/>
      <c r="N117" s="149"/>
      <c r="O117" s="149"/>
      <c r="P117" s="150"/>
      <c r="Q117" s="150"/>
      <c r="S117" s="150"/>
      <c r="T117" s="150"/>
      <c r="U117" s="149"/>
      <c r="V117" s="149"/>
      <c r="X117" s="149"/>
      <c r="Y117" s="149"/>
      <c r="AK117" s="33"/>
      <c r="AL117" s="33"/>
      <c r="AM117" s="33"/>
    </row>
    <row r="118" spans="1:41" ht="17.100000000000001" customHeight="1">
      <c r="L118" s="149"/>
      <c r="M118" s="149"/>
      <c r="N118" s="149"/>
      <c r="O118" s="149"/>
      <c r="P118" s="150"/>
      <c r="Q118" s="150"/>
      <c r="S118" s="150"/>
      <c r="T118" s="150"/>
      <c r="U118" s="149"/>
      <c r="V118" s="149"/>
      <c r="X118" s="149"/>
      <c r="Y118" s="149"/>
      <c r="AK118" s="33"/>
      <c r="AL118" s="33"/>
      <c r="AM118" s="33"/>
    </row>
    <row r="119" spans="1:41" ht="17.100000000000001" customHeight="1">
      <c r="L119" s="149"/>
      <c r="M119" s="149"/>
      <c r="N119" s="149"/>
      <c r="O119" s="149"/>
      <c r="P119" s="150"/>
      <c r="Q119" s="150"/>
      <c r="S119" s="150"/>
      <c r="T119" s="150"/>
      <c r="U119" s="149"/>
      <c r="V119" s="149"/>
      <c r="X119" s="149"/>
      <c r="Y119" s="149"/>
      <c r="AK119" s="14"/>
      <c r="AL119" s="14"/>
      <c r="AM119" s="14"/>
    </row>
    <row r="120" spans="1:41" ht="17.100000000000001" customHeight="1">
      <c r="L120" s="149"/>
      <c r="M120" s="149"/>
      <c r="N120" s="149"/>
      <c r="O120" s="149"/>
      <c r="P120" s="150"/>
      <c r="Q120" s="150"/>
      <c r="S120" s="150"/>
      <c r="T120" s="150"/>
      <c r="U120" s="149"/>
      <c r="V120" s="149"/>
      <c r="X120" s="149"/>
      <c r="Y120" s="149"/>
      <c r="AK120" s="33"/>
      <c r="AL120" s="33"/>
      <c r="AM120" s="33"/>
    </row>
    <row r="121" spans="1:41" ht="17.100000000000001" customHeight="1">
      <c r="L121" s="149"/>
      <c r="M121" s="149"/>
      <c r="N121" s="149"/>
      <c r="O121" s="149"/>
      <c r="P121" s="150"/>
      <c r="Q121" s="150"/>
      <c r="S121" s="150"/>
      <c r="T121" s="150"/>
      <c r="U121" s="149"/>
      <c r="V121" s="149"/>
      <c r="X121" s="149"/>
      <c r="Y121" s="149"/>
      <c r="AK121" s="33"/>
      <c r="AL121" s="33"/>
      <c r="AM121" s="33"/>
    </row>
    <row r="122" spans="1:41" ht="17.100000000000001" customHeight="1">
      <c r="L122" s="149"/>
      <c r="M122" s="149"/>
      <c r="N122" s="149"/>
      <c r="O122" s="149"/>
      <c r="P122" s="150"/>
      <c r="Q122" s="150"/>
      <c r="S122" s="150"/>
      <c r="T122" s="150"/>
      <c r="U122" s="149"/>
      <c r="V122" s="149"/>
      <c r="X122" s="149"/>
      <c r="Y122" s="149"/>
      <c r="AK122" s="14"/>
      <c r="AL122" s="14"/>
      <c r="AM122" s="14"/>
    </row>
    <row r="123" spans="1:41" ht="17.100000000000001" customHeight="1">
      <c r="L123" s="149"/>
      <c r="M123" s="149"/>
      <c r="N123" s="149"/>
      <c r="O123" s="149"/>
      <c r="P123" s="150"/>
      <c r="Q123" s="150"/>
      <c r="S123" s="150"/>
      <c r="T123" s="150"/>
      <c r="U123" s="149"/>
      <c r="V123" s="149"/>
      <c r="X123" s="149"/>
      <c r="Y123" s="149"/>
      <c r="AK123" s="33"/>
      <c r="AL123" s="33"/>
      <c r="AM123" s="33"/>
    </row>
    <row r="124" spans="1:41" ht="17.100000000000001" customHeight="1">
      <c r="L124" s="149"/>
      <c r="M124" s="149"/>
      <c r="N124" s="149"/>
      <c r="O124" s="149"/>
      <c r="P124" s="150"/>
      <c r="Q124" s="150"/>
      <c r="S124" s="150"/>
      <c r="T124" s="150"/>
      <c r="U124" s="149"/>
      <c r="V124" s="149"/>
      <c r="X124" s="149"/>
      <c r="Y124" s="149"/>
    </row>
    <row r="125" spans="1:41" ht="17.100000000000001" customHeight="1">
      <c r="L125" s="149"/>
      <c r="M125" s="149"/>
      <c r="N125" s="149"/>
      <c r="O125" s="149"/>
      <c r="P125" s="150"/>
      <c r="Q125" s="150"/>
      <c r="S125" s="150"/>
      <c r="T125" s="150"/>
      <c r="U125" s="149"/>
      <c r="V125" s="149"/>
      <c r="X125" s="149"/>
      <c r="Y125" s="149"/>
    </row>
    <row r="126" spans="1:41" ht="17.100000000000001" customHeight="1">
      <c r="L126" s="149"/>
      <c r="M126" s="149"/>
      <c r="N126" s="149"/>
      <c r="O126" s="149"/>
      <c r="P126" s="150"/>
      <c r="Q126" s="150"/>
      <c r="S126" s="150"/>
      <c r="T126" s="150"/>
      <c r="U126" s="149"/>
      <c r="V126" s="149"/>
      <c r="X126" s="149"/>
      <c r="Y126" s="149"/>
    </row>
    <row r="127" spans="1:41" ht="17.100000000000001" customHeight="1">
      <c r="L127" s="149"/>
      <c r="M127" s="149"/>
      <c r="N127" s="149"/>
      <c r="O127" s="149"/>
      <c r="P127" s="150"/>
      <c r="Q127" s="150"/>
      <c r="S127" s="150"/>
      <c r="T127" s="150"/>
      <c r="U127" s="149"/>
      <c r="V127" s="149"/>
      <c r="X127" s="149"/>
      <c r="Y127" s="149"/>
    </row>
    <row r="128" spans="1:41" ht="17.100000000000001" customHeight="1">
      <c r="L128" s="149"/>
      <c r="M128" s="149"/>
      <c r="N128" s="149"/>
      <c r="O128" s="149"/>
      <c r="P128" s="150"/>
      <c r="Q128" s="150"/>
      <c r="S128" s="150"/>
      <c r="T128" s="150"/>
      <c r="U128" s="149"/>
      <c r="V128" s="149"/>
      <c r="X128" s="149"/>
      <c r="Y128" s="149"/>
    </row>
    <row r="129" spans="12:25" ht="17.100000000000001" customHeight="1">
      <c r="L129" s="149"/>
      <c r="M129" s="149"/>
      <c r="N129" s="149"/>
      <c r="O129" s="149"/>
      <c r="P129" s="150"/>
      <c r="Q129" s="150"/>
      <c r="S129" s="150"/>
      <c r="T129" s="150"/>
      <c r="U129" s="149"/>
      <c r="V129" s="149"/>
      <c r="X129" s="149"/>
      <c r="Y129" s="149"/>
    </row>
    <row r="130" spans="12:25" ht="17.100000000000001" customHeight="1">
      <c r="L130" s="149"/>
      <c r="M130" s="149"/>
      <c r="N130" s="149"/>
      <c r="O130" s="149"/>
      <c r="P130" s="150"/>
      <c r="Q130" s="150"/>
      <c r="S130" s="150"/>
      <c r="T130" s="150"/>
      <c r="U130" s="149"/>
      <c r="V130" s="149"/>
      <c r="X130" s="149"/>
      <c r="Y130" s="149"/>
    </row>
    <row r="131" spans="12:25" ht="17.100000000000001" customHeight="1">
      <c r="L131" s="149"/>
      <c r="M131" s="149"/>
      <c r="N131" s="149"/>
      <c r="O131" s="149"/>
      <c r="P131" s="150"/>
      <c r="Q131" s="150"/>
      <c r="S131" s="150"/>
      <c r="T131" s="150"/>
      <c r="U131" s="149"/>
      <c r="V131" s="149"/>
      <c r="X131" s="149"/>
      <c r="Y131" s="149"/>
    </row>
    <row r="132" spans="12:25" ht="17.100000000000001" customHeight="1">
      <c r="L132" s="149"/>
      <c r="M132" s="149"/>
      <c r="N132" s="149"/>
      <c r="O132" s="149"/>
      <c r="P132" s="150"/>
      <c r="Q132" s="150"/>
      <c r="S132" s="150"/>
      <c r="T132" s="150"/>
      <c r="U132" s="149"/>
      <c r="V132" s="149"/>
      <c r="X132" s="149"/>
      <c r="Y132" s="149"/>
    </row>
    <row r="133" spans="12:25" ht="17.100000000000001" customHeight="1">
      <c r="L133" s="149"/>
      <c r="M133" s="149"/>
      <c r="N133" s="149"/>
      <c r="O133" s="149"/>
      <c r="P133" s="150"/>
      <c r="Q133" s="150"/>
      <c r="S133" s="150"/>
      <c r="T133" s="150"/>
      <c r="U133" s="149"/>
      <c r="V133" s="149"/>
      <c r="X133" s="149"/>
      <c r="Y133" s="149"/>
    </row>
    <row r="134" spans="12:25" ht="17.100000000000001" customHeight="1">
      <c r="L134" s="149"/>
      <c r="M134" s="149"/>
      <c r="N134" s="149"/>
      <c r="O134" s="149"/>
      <c r="P134" s="150"/>
      <c r="Q134" s="150"/>
      <c r="S134" s="150"/>
      <c r="T134" s="150"/>
      <c r="U134" s="149"/>
      <c r="V134" s="149"/>
      <c r="X134" s="149"/>
      <c r="Y134" s="149"/>
    </row>
    <row r="135" spans="12:25" ht="17.100000000000001" customHeight="1">
      <c r="L135" s="149"/>
      <c r="M135" s="149"/>
      <c r="N135" s="149"/>
      <c r="O135" s="149"/>
      <c r="P135" s="150"/>
      <c r="Q135" s="150"/>
      <c r="S135" s="150"/>
      <c r="T135" s="150"/>
      <c r="U135" s="149"/>
      <c r="V135" s="149"/>
      <c r="X135" s="149"/>
      <c r="Y135" s="149"/>
    </row>
    <row r="136" spans="12:25" ht="17.100000000000001" customHeight="1">
      <c r="L136" s="149"/>
      <c r="M136" s="149"/>
      <c r="N136" s="149"/>
      <c r="O136" s="149"/>
      <c r="P136" s="150"/>
      <c r="Q136" s="150"/>
      <c r="S136" s="150"/>
      <c r="T136" s="150"/>
      <c r="U136" s="149"/>
      <c r="V136" s="149"/>
      <c r="X136" s="149"/>
      <c r="Y136" s="149"/>
    </row>
    <row r="137" spans="12:25" ht="17.100000000000001" customHeight="1">
      <c r="L137" s="149"/>
      <c r="M137" s="149"/>
      <c r="N137" s="149"/>
      <c r="O137" s="149"/>
      <c r="P137" s="150"/>
      <c r="Q137" s="150"/>
      <c r="S137" s="150"/>
      <c r="T137" s="150"/>
      <c r="U137" s="149"/>
      <c r="V137" s="149"/>
      <c r="X137" s="149"/>
      <c r="Y137" s="149"/>
    </row>
    <row r="138" spans="12:25" ht="17.100000000000001" customHeight="1">
      <c r="L138" s="149"/>
      <c r="M138" s="149"/>
      <c r="N138" s="149"/>
      <c r="O138" s="149"/>
      <c r="P138" s="150"/>
      <c r="Q138" s="150"/>
      <c r="S138" s="150"/>
      <c r="T138" s="150"/>
      <c r="U138" s="149"/>
      <c r="V138" s="149"/>
      <c r="X138" s="149"/>
      <c r="Y138" s="149"/>
    </row>
    <row r="141" spans="12:25" ht="17.100000000000001" customHeight="1">
      <c r="L141" s="14"/>
      <c r="M141" s="14"/>
    </row>
    <row r="142" spans="12:25" ht="17.100000000000001" customHeight="1">
      <c r="L142" s="14"/>
      <c r="M142" s="14"/>
    </row>
    <row r="143" spans="12:25" ht="17.100000000000001" customHeight="1">
      <c r="L143" s="14"/>
      <c r="M143" s="14"/>
    </row>
    <row r="144" spans="12:25" ht="17.100000000000001" customHeight="1">
      <c r="L144" s="14"/>
      <c r="M144" s="14"/>
    </row>
    <row r="145" spans="12:13" ht="17.100000000000001" customHeight="1">
      <c r="L145" s="14"/>
      <c r="M145" s="14"/>
    </row>
    <row r="146" spans="12:13" ht="17.100000000000001" customHeight="1">
      <c r="L146" s="14"/>
      <c r="M146" s="14"/>
    </row>
    <row r="147" spans="12:13" ht="17.100000000000001" customHeight="1">
      <c r="L147" s="14"/>
      <c r="M147" s="14"/>
    </row>
  </sheetData>
  <mergeCells count="130">
    <mergeCell ref="D103:N104"/>
    <mergeCell ref="L105:M105"/>
    <mergeCell ref="D91:N92"/>
    <mergeCell ref="L93:M93"/>
    <mergeCell ref="D95:N96"/>
    <mergeCell ref="L97:M97"/>
    <mergeCell ref="D99:N100"/>
    <mergeCell ref="L101:M101"/>
    <mergeCell ref="D51:N52"/>
    <mergeCell ref="L53:M53"/>
    <mergeCell ref="D55:N56"/>
    <mergeCell ref="L57:M57"/>
    <mergeCell ref="D59:N60"/>
    <mergeCell ref="L61:M61"/>
    <mergeCell ref="D79:N80"/>
    <mergeCell ref="L81:M81"/>
    <mergeCell ref="D83:N84"/>
    <mergeCell ref="D71:N72"/>
    <mergeCell ref="D63:N64"/>
    <mergeCell ref="L65:M65"/>
    <mergeCell ref="D67:N68"/>
    <mergeCell ref="L69:M69"/>
    <mergeCell ref="L77:M77"/>
    <mergeCell ref="L73:M73"/>
    <mergeCell ref="AN104:AO104"/>
    <mergeCell ref="X105:Y105"/>
    <mergeCell ref="AN48:AO48"/>
    <mergeCell ref="AN50:AO50"/>
    <mergeCell ref="AN60:AO60"/>
    <mergeCell ref="AN56:AO56"/>
    <mergeCell ref="X58:Y58"/>
    <mergeCell ref="X65:Y65"/>
    <mergeCell ref="X50:Y50"/>
    <mergeCell ref="X101:Y101"/>
    <mergeCell ref="AN72:AO72"/>
    <mergeCell ref="X61:Y61"/>
    <mergeCell ref="X53:Y53"/>
    <mergeCell ref="AN66:AO66"/>
    <mergeCell ref="AN58:AO58"/>
    <mergeCell ref="AN64:AO64"/>
    <mergeCell ref="X69:Y69"/>
    <mergeCell ref="X90:Y90"/>
    <mergeCell ref="AN68:AO68"/>
    <mergeCell ref="AN76:AO76"/>
    <mergeCell ref="X102:Y102"/>
    <mergeCell ref="AN102:AO102"/>
    <mergeCell ref="AN96:AO96"/>
    <mergeCell ref="X98:Y98"/>
    <mergeCell ref="L17:M17"/>
    <mergeCell ref="D19:N20"/>
    <mergeCell ref="L21:M21"/>
    <mergeCell ref="D23:N24"/>
    <mergeCell ref="L25:M25"/>
    <mergeCell ref="L13:M13"/>
    <mergeCell ref="X13:Y13"/>
    <mergeCell ref="AN44:AO44"/>
    <mergeCell ref="D39:N40"/>
    <mergeCell ref="X29:Y29"/>
    <mergeCell ref="X42:Y42"/>
    <mergeCell ref="AN42:AO42"/>
    <mergeCell ref="X41:Y41"/>
    <mergeCell ref="D35:N36"/>
    <mergeCell ref="L37:M37"/>
    <mergeCell ref="L29:M29"/>
    <mergeCell ref="D31:N32"/>
    <mergeCell ref="L33:M33"/>
    <mergeCell ref="D43:N44"/>
    <mergeCell ref="D7:N8"/>
    <mergeCell ref="AN24:AO24"/>
    <mergeCell ref="D11:N12"/>
    <mergeCell ref="X25:Y25"/>
    <mergeCell ref="AN20:AO20"/>
    <mergeCell ref="AN16:AO16"/>
    <mergeCell ref="L9:M9"/>
    <mergeCell ref="X18:Y18"/>
    <mergeCell ref="X34:Y34"/>
    <mergeCell ref="AN34:AO34"/>
    <mergeCell ref="AN32:AO32"/>
    <mergeCell ref="X33:Y33"/>
    <mergeCell ref="AN8:AO8"/>
    <mergeCell ref="AN10:AO10"/>
    <mergeCell ref="X10:Y10"/>
    <mergeCell ref="AN18:AO18"/>
    <mergeCell ref="AN28:AO28"/>
    <mergeCell ref="X26:Y26"/>
    <mergeCell ref="AN26:AO26"/>
    <mergeCell ref="X9:Y9"/>
    <mergeCell ref="X17:Y17"/>
    <mergeCell ref="X21:Y21"/>
    <mergeCell ref="D27:N28"/>
    <mergeCell ref="D15:N16"/>
    <mergeCell ref="AN100:AO100"/>
    <mergeCell ref="X77:Y77"/>
    <mergeCell ref="X73:Y73"/>
    <mergeCell ref="X97:Y97"/>
    <mergeCell ref="X93:Y93"/>
    <mergeCell ref="X82:Y82"/>
    <mergeCell ref="AN82:AO82"/>
    <mergeCell ref="X81:Y81"/>
    <mergeCell ref="X85:Y85"/>
    <mergeCell ref="AN92:AO92"/>
    <mergeCell ref="AN88:AO88"/>
    <mergeCell ref="AN90:AO90"/>
    <mergeCell ref="X89:Y89"/>
    <mergeCell ref="X74:Y74"/>
    <mergeCell ref="AN74:AO74"/>
    <mergeCell ref="D75:N76"/>
    <mergeCell ref="L85:M85"/>
    <mergeCell ref="D87:N88"/>
    <mergeCell ref="L89:M89"/>
    <mergeCell ref="AN98:AO98"/>
    <mergeCell ref="AN84:AO84"/>
    <mergeCell ref="AN80:AO80"/>
    <mergeCell ref="AQ19:AR19"/>
    <mergeCell ref="AN12:AO12"/>
    <mergeCell ref="AP15:AR18"/>
    <mergeCell ref="AQ23:AR23"/>
    <mergeCell ref="AQ27:AR27"/>
    <mergeCell ref="AN36:AO36"/>
    <mergeCell ref="X45:Y45"/>
    <mergeCell ref="AN52:AO52"/>
    <mergeCell ref="AN40:AO40"/>
    <mergeCell ref="L41:M41"/>
    <mergeCell ref="X37:Y37"/>
    <mergeCell ref="L49:M49"/>
    <mergeCell ref="L45:M45"/>
    <mergeCell ref="D47:N48"/>
    <mergeCell ref="X66:Y66"/>
    <mergeCell ref="X49:Y49"/>
    <mergeCell ref="X57:Y57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  <rowBreaks count="1" manualBreakCount="1">
    <brk id="108" max="4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BF162"/>
  <sheetViews>
    <sheetView view="pageBreakPreview" topLeftCell="A7" zoomScale="85" zoomScaleNormal="100" zoomScaleSheetLayoutView="85" workbookViewId="0">
      <selection activeCell="AX35" sqref="AX35"/>
    </sheetView>
  </sheetViews>
  <sheetFormatPr defaultRowHeight="17.100000000000001" customHeight="1"/>
  <cols>
    <col min="1" max="1" width="4.625" style="149" customWidth="1"/>
    <col min="2" max="2" width="7.625" style="149" customWidth="1"/>
    <col min="3" max="3" width="33.625" style="10" customWidth="1"/>
    <col min="4" max="10" width="2.375" style="149" customWidth="1"/>
    <col min="11" max="14" width="2.375" style="10" customWidth="1"/>
    <col min="15" max="25" width="2.375" style="149" customWidth="1"/>
    <col min="26" max="26" width="2.375" style="10" customWidth="1"/>
    <col min="27" max="30" width="2.375" style="149" customWidth="1"/>
    <col min="31" max="31" width="2.375" style="150" customWidth="1"/>
    <col min="32" max="32" width="2.375" style="149" customWidth="1"/>
    <col min="33" max="34" width="2.375" style="150" customWidth="1"/>
    <col min="35" max="55" width="2.375" style="149" customWidth="1"/>
    <col min="56" max="57" width="8.625" style="149" customWidth="1"/>
    <col min="58" max="58" width="5.125" style="149" bestFit="1" customWidth="1"/>
    <col min="59" max="16384" width="9" style="149"/>
  </cols>
  <sheetData>
    <row r="1" spans="1:58" ht="17.100000000000001" customHeight="1">
      <c r="A1" s="1"/>
    </row>
    <row r="2" spans="1:58" ht="17.100000000000001" customHeight="1">
      <c r="A2" s="1"/>
    </row>
    <row r="3" spans="1:58" ht="17.100000000000001" customHeight="1">
      <c r="A3" s="1"/>
    </row>
    <row r="4" spans="1:58" ht="17.100000000000001" customHeight="1">
      <c r="A4" s="1"/>
      <c r="B4" s="1" t="s">
        <v>1232</v>
      </c>
    </row>
    <row r="5" spans="1:58" s="155" customFormat="1" ht="17.100000000000001" customHeight="1">
      <c r="A5" s="2" t="s">
        <v>122</v>
      </c>
      <c r="B5" s="151"/>
      <c r="C5" s="11" t="s">
        <v>114</v>
      </c>
      <c r="D5" s="152"/>
      <c r="E5" s="148"/>
      <c r="F5" s="148"/>
      <c r="G5" s="148"/>
      <c r="H5" s="148"/>
      <c r="I5" s="148"/>
      <c r="J5" s="148"/>
      <c r="K5" s="16"/>
      <c r="L5" s="16"/>
      <c r="M5" s="16"/>
      <c r="N5" s="16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6"/>
      <c r="AA5" s="148"/>
      <c r="AB5" s="255" t="s">
        <v>123</v>
      </c>
      <c r="AC5" s="255"/>
      <c r="AD5" s="255"/>
      <c r="AE5" s="255"/>
      <c r="AF5" s="148"/>
      <c r="AG5" s="153"/>
      <c r="AH5" s="153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3" t="s">
        <v>115</v>
      </c>
      <c r="BE5" s="3" t="s">
        <v>116</v>
      </c>
      <c r="BF5" s="121"/>
    </row>
    <row r="6" spans="1:58" s="155" customFormat="1" ht="17.100000000000001" customHeight="1">
      <c r="A6" s="4" t="s">
        <v>117</v>
      </c>
      <c r="B6" s="5" t="s">
        <v>118</v>
      </c>
      <c r="C6" s="21"/>
      <c r="D6" s="164"/>
      <c r="E6" s="165"/>
      <c r="F6" s="165"/>
      <c r="G6" s="165"/>
      <c r="H6" s="165"/>
      <c r="I6" s="70" t="s">
        <v>786</v>
      </c>
      <c r="J6" s="165"/>
      <c r="K6" s="71"/>
      <c r="L6" s="71"/>
      <c r="M6" s="71"/>
      <c r="N6" s="72"/>
      <c r="O6" s="165"/>
      <c r="P6" s="165"/>
      <c r="Q6" s="165"/>
      <c r="R6" s="165"/>
      <c r="S6" s="165"/>
      <c r="T6" s="70" t="s">
        <v>787</v>
      </c>
      <c r="U6" s="165"/>
      <c r="V6" s="165"/>
      <c r="W6" s="165"/>
      <c r="X6" s="165"/>
      <c r="Y6" s="166"/>
      <c r="Z6" s="20"/>
      <c r="AA6" s="122"/>
      <c r="AB6" s="122"/>
      <c r="AC6" s="122"/>
      <c r="AD6" s="122"/>
      <c r="AE6" s="156"/>
      <c r="AF6" s="122"/>
      <c r="AG6" s="156"/>
      <c r="AH6" s="156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6" t="s">
        <v>119</v>
      </c>
      <c r="BE6" s="6" t="s">
        <v>120</v>
      </c>
      <c r="BF6" s="121"/>
    </row>
    <row r="7" spans="1:58" s="155" customFormat="1" ht="17.100000000000001" customHeight="1">
      <c r="A7" s="7">
        <v>16</v>
      </c>
      <c r="B7" s="8">
        <v>8420</v>
      </c>
      <c r="C7" s="9" t="s">
        <v>1464</v>
      </c>
      <c r="D7" s="242" t="s">
        <v>255</v>
      </c>
      <c r="E7" s="256"/>
      <c r="F7" s="256"/>
      <c r="G7" s="256"/>
      <c r="H7" s="256"/>
      <c r="I7" s="256"/>
      <c r="J7" s="256"/>
      <c r="K7" s="256"/>
      <c r="L7" s="256"/>
      <c r="M7" s="256"/>
      <c r="N7" s="15"/>
      <c r="O7" s="259" t="s">
        <v>1470</v>
      </c>
      <c r="P7" s="256"/>
      <c r="Q7" s="256"/>
      <c r="R7" s="256"/>
      <c r="S7" s="256"/>
      <c r="T7" s="256"/>
      <c r="U7" s="256"/>
      <c r="V7" s="256"/>
      <c r="W7" s="256"/>
      <c r="X7" s="256"/>
      <c r="Y7" s="52"/>
      <c r="Z7" s="16"/>
      <c r="AA7" s="16"/>
      <c r="AB7" s="16"/>
      <c r="AC7" s="16"/>
      <c r="AD7" s="28"/>
      <c r="AE7" s="28"/>
      <c r="AF7" s="16"/>
      <c r="AG7" s="44"/>
      <c r="AH7" s="45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26"/>
      <c r="AT7" s="39"/>
      <c r="AU7" s="40"/>
      <c r="AV7" s="53"/>
      <c r="AW7" s="46"/>
      <c r="AX7" s="46"/>
      <c r="AY7" s="46"/>
      <c r="AZ7" s="53"/>
      <c r="BA7" s="46"/>
      <c r="BB7" s="46"/>
      <c r="BC7" s="52"/>
      <c r="BD7" s="195">
        <f>ROUND($G$9*(1+$AX$19),0)+(ROUND(S9*(1+$BB$19),0))</f>
        <v>211</v>
      </c>
      <c r="BE7" s="49" t="s">
        <v>1790</v>
      </c>
    </row>
    <row r="8" spans="1:58" s="155" customFormat="1" ht="17.100000000000001" customHeight="1">
      <c r="A8" s="7">
        <v>16</v>
      </c>
      <c r="B8" s="8">
        <v>8421</v>
      </c>
      <c r="C8" s="9" t="s">
        <v>1465</v>
      </c>
      <c r="D8" s="257"/>
      <c r="E8" s="258"/>
      <c r="F8" s="258"/>
      <c r="G8" s="258"/>
      <c r="H8" s="258"/>
      <c r="I8" s="258"/>
      <c r="J8" s="258"/>
      <c r="K8" s="258"/>
      <c r="L8" s="258"/>
      <c r="M8" s="258"/>
      <c r="N8" s="133"/>
      <c r="O8" s="257"/>
      <c r="P8" s="258"/>
      <c r="Q8" s="258"/>
      <c r="R8" s="258"/>
      <c r="S8" s="258"/>
      <c r="T8" s="258"/>
      <c r="U8" s="258"/>
      <c r="V8" s="258"/>
      <c r="W8" s="258"/>
      <c r="X8" s="258"/>
      <c r="Y8" s="48"/>
      <c r="Z8" s="19"/>
      <c r="AA8" s="20"/>
      <c r="AB8" s="20"/>
      <c r="AC8" s="20"/>
      <c r="AD8" s="31"/>
      <c r="AE8" s="31"/>
      <c r="AF8" s="122"/>
      <c r="AG8" s="122"/>
      <c r="AH8" s="129"/>
      <c r="AI8" s="43" t="s">
        <v>1791</v>
      </c>
      <c r="AJ8" s="20"/>
      <c r="AK8" s="20"/>
      <c r="AL8" s="20"/>
      <c r="AM8" s="20"/>
      <c r="AN8" s="20"/>
      <c r="AO8" s="20"/>
      <c r="AP8" s="20"/>
      <c r="AQ8" s="20"/>
      <c r="AR8" s="20"/>
      <c r="AS8" s="22" t="s">
        <v>1792</v>
      </c>
      <c r="AT8" s="230">
        <v>1</v>
      </c>
      <c r="AU8" s="231"/>
      <c r="AV8" s="54"/>
      <c r="AW8" s="27"/>
      <c r="AX8" s="27"/>
      <c r="AY8" s="27"/>
      <c r="AZ8" s="54"/>
      <c r="BA8" s="27"/>
      <c r="BB8" s="27"/>
      <c r="BC8" s="48"/>
      <c r="BD8" s="195">
        <f>ROUND(ROUND($G$9*$AT$8,0)*(1+$AX$19),0)+(ROUND(ROUND(S9*$AT$8,0)*(1+$BB$19),0))</f>
        <v>211</v>
      </c>
      <c r="BE8" s="29"/>
    </row>
    <row r="9" spans="1:58" s="155" customFormat="1" ht="17.100000000000001" customHeight="1">
      <c r="A9" s="7">
        <v>16</v>
      </c>
      <c r="B9" s="8">
        <v>8422</v>
      </c>
      <c r="C9" s="9" t="s">
        <v>1466</v>
      </c>
      <c r="D9" s="55"/>
      <c r="E9" s="56"/>
      <c r="F9" s="135"/>
      <c r="G9" s="319">
        <v>102</v>
      </c>
      <c r="H9" s="319"/>
      <c r="I9" s="14" t="s">
        <v>121</v>
      </c>
      <c r="J9" s="14"/>
      <c r="K9" s="24"/>
      <c r="L9" s="27"/>
      <c r="M9" s="27"/>
      <c r="N9" s="133"/>
      <c r="O9" s="135"/>
      <c r="P9" s="135"/>
      <c r="Q9" s="135"/>
      <c r="R9" s="135"/>
      <c r="S9" s="260">
        <v>46</v>
      </c>
      <c r="T9" s="260"/>
      <c r="U9" s="14" t="s">
        <v>121</v>
      </c>
      <c r="V9" s="14"/>
      <c r="W9" s="24"/>
      <c r="X9" s="27"/>
      <c r="Y9" s="27"/>
      <c r="Z9" s="117" t="s">
        <v>265</v>
      </c>
      <c r="AA9" s="92"/>
      <c r="AB9" s="92"/>
      <c r="AC9" s="92"/>
      <c r="AD9" s="92"/>
      <c r="AE9" s="92"/>
      <c r="AF9" s="24" t="s">
        <v>1792</v>
      </c>
      <c r="AG9" s="317">
        <v>0.7</v>
      </c>
      <c r="AH9" s="318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26"/>
      <c r="AT9" s="39"/>
      <c r="AU9" s="40"/>
      <c r="AV9" s="121"/>
      <c r="AW9" s="121"/>
      <c r="AX9" s="121"/>
      <c r="AY9" s="121"/>
      <c r="AZ9" s="163"/>
      <c r="BA9" s="121"/>
      <c r="BB9" s="121"/>
      <c r="BC9" s="123"/>
      <c r="BD9" s="195">
        <f>ROUND(ROUND($G$9*$AG$9,0)*(1+$AX$19),0)+(ROUND(ROUND(S9*$AG$9,0)*(1+$BB$19),0))</f>
        <v>147</v>
      </c>
      <c r="BE9" s="29"/>
      <c r="BF9" s="217">
        <f>$G$9+S9</f>
        <v>148</v>
      </c>
    </row>
    <row r="10" spans="1:58" s="155" customFormat="1" ht="17.100000000000001" hidden="1" customHeight="1">
      <c r="A10" s="7"/>
      <c r="B10" s="8"/>
      <c r="C10" s="9"/>
      <c r="D10" s="55"/>
      <c r="E10" s="56"/>
      <c r="F10" s="56"/>
      <c r="G10" s="135"/>
      <c r="H10" s="135"/>
      <c r="I10" s="135"/>
      <c r="J10" s="135"/>
      <c r="K10" s="135"/>
      <c r="L10" s="201"/>
      <c r="M10" s="202"/>
      <c r="N10" s="18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67"/>
      <c r="Z10" s="171"/>
      <c r="AA10" s="92"/>
      <c r="AB10" s="92"/>
      <c r="AC10" s="92"/>
      <c r="AD10" s="92"/>
      <c r="AE10" s="92"/>
      <c r="AF10" s="24"/>
      <c r="AG10" s="125"/>
      <c r="AH10" s="130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26"/>
      <c r="AT10" s="39"/>
      <c r="AU10" s="40"/>
      <c r="AV10" s="121"/>
      <c r="AW10" s="121"/>
      <c r="AX10" s="121"/>
      <c r="AY10" s="121"/>
      <c r="AZ10" s="163"/>
      <c r="BA10" s="121"/>
      <c r="BB10" s="121"/>
      <c r="BC10" s="123"/>
      <c r="BD10" s="195"/>
      <c r="BE10" s="29"/>
      <c r="BF10" s="217">
        <f t="shared" ref="BF10:BF18" si="0">$G$9+S10</f>
        <v>102</v>
      </c>
    </row>
    <row r="11" spans="1:58" s="155" customFormat="1" ht="17.100000000000001" customHeight="1">
      <c r="A11" s="7">
        <v>16</v>
      </c>
      <c r="B11" s="8">
        <v>8423</v>
      </c>
      <c r="C11" s="9" t="s">
        <v>993</v>
      </c>
      <c r="D11" s="56"/>
      <c r="E11" s="56"/>
      <c r="F11" s="56"/>
      <c r="G11" s="135"/>
      <c r="H11" s="135"/>
      <c r="I11" s="135"/>
      <c r="J11" s="135"/>
      <c r="K11" s="135"/>
      <c r="L11" s="135"/>
      <c r="M11" s="67"/>
      <c r="N11" s="18"/>
      <c r="O11" s="259" t="s">
        <v>2246</v>
      </c>
      <c r="P11" s="256"/>
      <c r="Q11" s="256"/>
      <c r="R11" s="256"/>
      <c r="S11" s="256"/>
      <c r="T11" s="256"/>
      <c r="U11" s="256"/>
      <c r="V11" s="256"/>
      <c r="W11" s="256"/>
      <c r="X11" s="256"/>
      <c r="Y11" s="45"/>
      <c r="Z11" s="16"/>
      <c r="AA11" s="16"/>
      <c r="AB11" s="16"/>
      <c r="AC11" s="16"/>
      <c r="AD11" s="28"/>
      <c r="AE11" s="28"/>
      <c r="AF11" s="16"/>
      <c r="AG11" s="44"/>
      <c r="AH11" s="45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26"/>
      <c r="AT11" s="39"/>
      <c r="AU11" s="40"/>
      <c r="AV11" s="42"/>
      <c r="AW11" s="37"/>
      <c r="AX11" s="37"/>
      <c r="AY11" s="37"/>
      <c r="AZ11" s="42"/>
      <c r="BA11" s="37"/>
      <c r="BB11" s="37"/>
      <c r="BC11" s="38"/>
      <c r="BD11" s="195">
        <f>ROUND($G$9*(1+$AX$19),0)+(ROUND(S13*(1+$BB$19),0))</f>
        <v>264</v>
      </c>
      <c r="BE11" s="29"/>
      <c r="BF11" s="217"/>
    </row>
    <row r="12" spans="1:58" s="155" customFormat="1" ht="17.100000000000001" customHeight="1">
      <c r="A12" s="7">
        <v>16</v>
      </c>
      <c r="B12" s="8">
        <v>8424</v>
      </c>
      <c r="C12" s="9" t="s">
        <v>994</v>
      </c>
      <c r="D12" s="56"/>
      <c r="E12" s="56"/>
      <c r="F12" s="56"/>
      <c r="G12" s="135"/>
      <c r="H12" s="135"/>
      <c r="I12" s="135"/>
      <c r="J12" s="135"/>
      <c r="K12" s="135"/>
      <c r="L12" s="135"/>
      <c r="M12" s="67"/>
      <c r="N12" s="18"/>
      <c r="O12" s="257"/>
      <c r="P12" s="258"/>
      <c r="Q12" s="258"/>
      <c r="R12" s="258"/>
      <c r="S12" s="258"/>
      <c r="T12" s="258"/>
      <c r="U12" s="258"/>
      <c r="V12" s="258"/>
      <c r="W12" s="258"/>
      <c r="X12" s="258"/>
      <c r="Y12" s="47"/>
      <c r="Z12" s="19"/>
      <c r="AA12" s="20"/>
      <c r="AB12" s="20"/>
      <c r="AC12" s="20"/>
      <c r="AD12" s="31"/>
      <c r="AE12" s="31"/>
      <c r="AF12" s="122"/>
      <c r="AG12" s="122"/>
      <c r="AH12" s="129"/>
      <c r="AI12" s="43" t="s">
        <v>1791</v>
      </c>
      <c r="AJ12" s="20"/>
      <c r="AK12" s="20"/>
      <c r="AL12" s="20"/>
      <c r="AM12" s="20"/>
      <c r="AN12" s="20"/>
      <c r="AO12" s="20"/>
      <c r="AP12" s="20"/>
      <c r="AQ12" s="20"/>
      <c r="AR12" s="20"/>
      <c r="AS12" s="22" t="s">
        <v>1792</v>
      </c>
      <c r="AT12" s="230">
        <v>1</v>
      </c>
      <c r="AU12" s="231"/>
      <c r="AV12" s="54"/>
      <c r="AW12" s="27"/>
      <c r="AX12" s="27"/>
      <c r="AY12" s="27"/>
      <c r="AZ12" s="54"/>
      <c r="BA12" s="27"/>
      <c r="BB12" s="27"/>
      <c r="BC12" s="48"/>
      <c r="BD12" s="195">
        <f>ROUND(ROUND($G$9*$AT$8,0)*(1+$AX$19),0)+(ROUND(ROUND(S13*$AT$8,0)*(1+$BB$19),0))</f>
        <v>264</v>
      </c>
      <c r="BE12" s="29"/>
      <c r="BF12" s="217"/>
    </row>
    <row r="13" spans="1:58" s="155" customFormat="1" ht="17.100000000000001" customHeight="1">
      <c r="A13" s="7">
        <v>16</v>
      </c>
      <c r="B13" s="8">
        <v>8425</v>
      </c>
      <c r="C13" s="9" t="s">
        <v>707</v>
      </c>
      <c r="D13" s="56"/>
      <c r="E13" s="56"/>
      <c r="F13" s="56"/>
      <c r="G13" s="135"/>
      <c r="H13" s="135"/>
      <c r="I13" s="135"/>
      <c r="J13" s="135"/>
      <c r="K13" s="135"/>
      <c r="L13" s="135"/>
      <c r="M13" s="67"/>
      <c r="N13" s="18"/>
      <c r="O13" s="135"/>
      <c r="P13" s="135"/>
      <c r="Q13" s="135"/>
      <c r="R13" s="135"/>
      <c r="S13" s="260">
        <v>89</v>
      </c>
      <c r="T13" s="260"/>
      <c r="U13" s="14" t="s">
        <v>121</v>
      </c>
      <c r="V13" s="14"/>
      <c r="W13" s="24"/>
      <c r="X13" s="27"/>
      <c r="Y13" s="68"/>
      <c r="Z13" s="117" t="s">
        <v>265</v>
      </c>
      <c r="AA13" s="92"/>
      <c r="AB13" s="92"/>
      <c r="AC13" s="92"/>
      <c r="AD13" s="92"/>
      <c r="AE13" s="92"/>
      <c r="AF13" s="24" t="s">
        <v>1792</v>
      </c>
      <c r="AG13" s="317">
        <v>0.7</v>
      </c>
      <c r="AH13" s="318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26"/>
      <c r="AT13" s="39"/>
      <c r="AU13" s="40"/>
      <c r="AV13" s="262" t="s">
        <v>113</v>
      </c>
      <c r="AW13" s="263"/>
      <c r="AX13" s="263"/>
      <c r="AY13" s="263"/>
      <c r="AZ13" s="262" t="s">
        <v>1252</v>
      </c>
      <c r="BA13" s="263"/>
      <c r="BB13" s="263"/>
      <c r="BC13" s="264"/>
      <c r="BD13" s="195">
        <f>ROUND(ROUND($G$9*$AG$9,0)*(1+$AX$19),0)+(ROUND(ROUND(S13*$AG$9,0)*(1+$BB$19),0))</f>
        <v>185</v>
      </c>
      <c r="BE13" s="29"/>
      <c r="BF13" s="217">
        <f t="shared" si="0"/>
        <v>191</v>
      </c>
    </row>
    <row r="14" spans="1:58" s="155" customFormat="1" ht="17.100000000000001" hidden="1" customHeight="1">
      <c r="A14" s="7">
        <v>16</v>
      </c>
      <c r="B14" s="8">
        <v>8426</v>
      </c>
      <c r="C14" s="9" t="s">
        <v>708</v>
      </c>
      <c r="D14" s="56"/>
      <c r="E14" s="56"/>
      <c r="F14" s="56"/>
      <c r="G14" s="135"/>
      <c r="H14" s="135"/>
      <c r="I14" s="135"/>
      <c r="J14" s="135"/>
      <c r="K14" s="135"/>
      <c r="L14" s="135"/>
      <c r="M14" s="67"/>
      <c r="N14" s="18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68"/>
      <c r="Z14" s="96"/>
      <c r="AA14" s="97"/>
      <c r="AB14" s="97"/>
      <c r="AC14" s="97"/>
      <c r="AD14" s="97"/>
      <c r="AE14" s="97"/>
      <c r="AF14" s="22" t="s">
        <v>1792</v>
      </c>
      <c r="AG14" s="230">
        <v>0.7</v>
      </c>
      <c r="AH14" s="231"/>
      <c r="AI14" s="43" t="s">
        <v>1791</v>
      </c>
      <c r="AJ14" s="20"/>
      <c r="AK14" s="20"/>
      <c r="AL14" s="20"/>
      <c r="AM14" s="20"/>
      <c r="AN14" s="20"/>
      <c r="AO14" s="20"/>
      <c r="AP14" s="20"/>
      <c r="AQ14" s="20"/>
      <c r="AR14" s="20"/>
      <c r="AS14" s="22" t="s">
        <v>1792</v>
      </c>
      <c r="AT14" s="59">
        <v>1</v>
      </c>
      <c r="AU14" s="60"/>
      <c r="AV14" s="262"/>
      <c r="AW14" s="263"/>
      <c r="AX14" s="263"/>
      <c r="AY14" s="263"/>
      <c r="AZ14" s="262"/>
      <c r="BA14" s="263"/>
      <c r="BB14" s="263"/>
      <c r="BC14" s="264"/>
      <c r="BD14" s="195">
        <f>ROUND(ROUND(ROUND(G13*AG14,0)*AT14,0)*(1+AX19),0)+(ROUND(ROUND(ROUND(S13*AG14,0)*AT14,0)*(1+BB19),0))</f>
        <v>78</v>
      </c>
      <c r="BE14" s="29"/>
      <c r="BF14" s="217">
        <f t="shared" si="0"/>
        <v>102</v>
      </c>
    </row>
    <row r="15" spans="1:58" s="155" customFormat="1" ht="17.100000000000001" customHeight="1">
      <c r="A15" s="7">
        <v>16</v>
      </c>
      <c r="B15" s="8">
        <v>8427</v>
      </c>
      <c r="C15" s="9" t="s">
        <v>1467</v>
      </c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259" t="s">
        <v>2247</v>
      </c>
      <c r="P15" s="256"/>
      <c r="Q15" s="256"/>
      <c r="R15" s="256"/>
      <c r="S15" s="256"/>
      <c r="T15" s="256"/>
      <c r="U15" s="256"/>
      <c r="V15" s="256"/>
      <c r="W15" s="256"/>
      <c r="X15" s="256"/>
      <c r="Y15" s="174"/>
      <c r="Z15" s="16"/>
      <c r="AA15" s="16"/>
      <c r="AB15" s="16"/>
      <c r="AC15" s="16"/>
      <c r="AD15" s="28"/>
      <c r="AE15" s="28"/>
      <c r="AF15" s="16"/>
      <c r="AG15" s="44"/>
      <c r="AH15" s="45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26"/>
      <c r="AT15" s="39"/>
      <c r="AU15" s="40"/>
      <c r="AV15" s="42"/>
      <c r="AW15" s="37"/>
      <c r="AX15" s="37"/>
      <c r="AY15" s="37"/>
      <c r="AZ15" s="42"/>
      <c r="BA15" s="37"/>
      <c r="BB15" s="37"/>
      <c r="BC15" s="38"/>
      <c r="BD15" s="195">
        <f>ROUND($G$9*(1+$AX$19),0)+(ROUND(S17*(1+$BB$19),0))</f>
        <v>316</v>
      </c>
      <c r="BE15" s="29"/>
      <c r="BF15" s="217"/>
    </row>
    <row r="16" spans="1:58" s="155" customFormat="1" ht="17.100000000000001" customHeight="1">
      <c r="A16" s="7">
        <v>16</v>
      </c>
      <c r="B16" s="8">
        <v>8428</v>
      </c>
      <c r="C16" s="9" t="s">
        <v>1468</v>
      </c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257"/>
      <c r="P16" s="299"/>
      <c r="Q16" s="299"/>
      <c r="R16" s="299"/>
      <c r="S16" s="299"/>
      <c r="T16" s="299"/>
      <c r="U16" s="299"/>
      <c r="V16" s="299"/>
      <c r="W16" s="299"/>
      <c r="X16" s="299"/>
      <c r="Y16" s="174"/>
      <c r="Z16" s="19"/>
      <c r="AA16" s="20"/>
      <c r="AB16" s="20"/>
      <c r="AC16" s="20"/>
      <c r="AD16" s="31"/>
      <c r="AE16" s="31"/>
      <c r="AF16" s="122"/>
      <c r="AG16" s="122"/>
      <c r="AH16" s="129"/>
      <c r="AI16" s="43" t="s">
        <v>1791</v>
      </c>
      <c r="AJ16" s="20"/>
      <c r="AK16" s="20"/>
      <c r="AL16" s="20"/>
      <c r="AM16" s="20"/>
      <c r="AN16" s="20"/>
      <c r="AO16" s="20"/>
      <c r="AP16" s="20"/>
      <c r="AQ16" s="20"/>
      <c r="AR16" s="20"/>
      <c r="AS16" s="22" t="s">
        <v>1792</v>
      </c>
      <c r="AT16" s="230">
        <v>1</v>
      </c>
      <c r="AU16" s="231"/>
      <c r="AV16" s="54"/>
      <c r="AW16" s="27"/>
      <c r="AX16" s="27"/>
      <c r="AY16" s="27"/>
      <c r="AZ16" s="54"/>
      <c r="BA16" s="27"/>
      <c r="BB16" s="27"/>
      <c r="BC16" s="48"/>
      <c r="BD16" s="195">
        <f>ROUND(ROUND($G$9*$AT$8,0)*(1+$AX$19),0)+(ROUND(ROUND(S17*$AT$8,0)*(1+$BB$19),0))</f>
        <v>316</v>
      </c>
      <c r="BE16" s="29"/>
      <c r="BF16" s="217"/>
    </row>
    <row r="17" spans="1:58" s="155" customFormat="1" ht="17.100000000000001" customHeight="1">
      <c r="A17" s="7">
        <v>16</v>
      </c>
      <c r="B17" s="8">
        <v>8429</v>
      </c>
      <c r="C17" s="9" t="s">
        <v>1469</v>
      </c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5"/>
      <c r="P17" s="176"/>
      <c r="Q17" s="176"/>
      <c r="R17" s="176"/>
      <c r="S17" s="261">
        <v>130</v>
      </c>
      <c r="T17" s="261"/>
      <c r="U17" s="14" t="s">
        <v>121</v>
      </c>
      <c r="V17" s="14"/>
      <c r="W17" s="176"/>
      <c r="X17" s="176"/>
      <c r="Y17" s="174"/>
      <c r="Z17" s="117" t="s">
        <v>265</v>
      </c>
      <c r="AA17" s="92"/>
      <c r="AB17" s="92"/>
      <c r="AC17" s="92"/>
      <c r="AD17" s="92"/>
      <c r="AE17" s="92"/>
      <c r="AF17" s="24" t="s">
        <v>1792</v>
      </c>
      <c r="AG17" s="317">
        <v>0.7</v>
      </c>
      <c r="AH17" s="318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26"/>
      <c r="AT17" s="39"/>
      <c r="AU17" s="40"/>
      <c r="AV17" s="76"/>
      <c r="AW17" s="77"/>
      <c r="AX17" s="77"/>
      <c r="AY17" s="77"/>
      <c r="AZ17" s="76"/>
      <c r="BA17" s="77"/>
      <c r="BB17" s="77"/>
      <c r="BC17" s="78"/>
      <c r="BD17" s="195">
        <f>ROUND(ROUND($G$9*$AG$9,0)*(1+$AX$19),0)+(ROUND(ROUND(S17*$AG$9,0)*(1+$BB$19),0))</f>
        <v>221</v>
      </c>
      <c r="BE17" s="29"/>
      <c r="BF17" s="217">
        <f>$G$9+S17</f>
        <v>232</v>
      </c>
    </row>
    <row r="18" spans="1:58" s="155" customFormat="1" ht="17.100000000000001" hidden="1" customHeight="1">
      <c r="A18" s="7"/>
      <c r="B18" s="8"/>
      <c r="C18" s="9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7"/>
      <c r="P18" s="178"/>
      <c r="Q18" s="178"/>
      <c r="R18" s="178"/>
      <c r="S18" s="178"/>
      <c r="T18" s="178"/>
      <c r="U18" s="178"/>
      <c r="V18" s="178"/>
      <c r="W18" s="178"/>
      <c r="X18" s="178"/>
      <c r="Y18" s="179"/>
      <c r="Z18" s="171"/>
      <c r="AA18" s="92"/>
      <c r="AB18" s="92"/>
      <c r="AC18" s="92"/>
      <c r="AD18" s="92"/>
      <c r="AE18" s="92"/>
      <c r="AF18" s="24"/>
      <c r="AG18" s="125"/>
      <c r="AH18" s="130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26"/>
      <c r="AT18" s="39"/>
      <c r="AU18" s="40"/>
      <c r="AV18" s="76"/>
      <c r="AW18" s="77"/>
      <c r="AX18" s="77"/>
      <c r="AY18" s="77"/>
      <c r="AZ18" s="76"/>
      <c r="BA18" s="77"/>
      <c r="BB18" s="77"/>
      <c r="BC18" s="78"/>
      <c r="BD18" s="195"/>
      <c r="BE18" s="29"/>
      <c r="BF18" s="217">
        <f t="shared" si="0"/>
        <v>102</v>
      </c>
    </row>
    <row r="19" spans="1:58" s="155" customFormat="1" ht="17.100000000000001" customHeight="1">
      <c r="A19" s="7">
        <v>16</v>
      </c>
      <c r="B19" s="8">
        <v>8430</v>
      </c>
      <c r="C19" s="9" t="s">
        <v>995</v>
      </c>
      <c r="D19" s="55"/>
      <c r="E19" s="56"/>
      <c r="F19" s="56"/>
      <c r="G19" s="56"/>
      <c r="H19" s="134"/>
      <c r="I19" s="134"/>
      <c r="J19" s="134"/>
      <c r="K19" s="14"/>
      <c r="L19" s="14"/>
      <c r="M19" s="14"/>
      <c r="N19" s="18"/>
      <c r="O19" s="259" t="s">
        <v>2248</v>
      </c>
      <c r="P19" s="256"/>
      <c r="Q19" s="256"/>
      <c r="R19" s="256"/>
      <c r="S19" s="256"/>
      <c r="T19" s="256"/>
      <c r="U19" s="256"/>
      <c r="V19" s="256"/>
      <c r="W19" s="256"/>
      <c r="X19" s="256"/>
      <c r="Y19" s="52"/>
      <c r="Z19" s="16"/>
      <c r="AA19" s="16"/>
      <c r="AB19" s="16"/>
      <c r="AC19" s="16"/>
      <c r="AD19" s="28"/>
      <c r="AE19" s="28"/>
      <c r="AF19" s="16"/>
      <c r="AG19" s="44"/>
      <c r="AH19" s="45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26"/>
      <c r="AT19" s="39"/>
      <c r="AU19" s="40"/>
      <c r="AV19" s="76" t="s">
        <v>1854</v>
      </c>
      <c r="AW19" s="51" t="s">
        <v>1792</v>
      </c>
      <c r="AX19" s="239">
        <v>0.5</v>
      </c>
      <c r="AY19" s="239"/>
      <c r="AZ19" s="76" t="s">
        <v>1855</v>
      </c>
      <c r="BA19" s="51" t="s">
        <v>1792</v>
      </c>
      <c r="BB19" s="239">
        <v>0.25</v>
      </c>
      <c r="BC19" s="240"/>
      <c r="BD19" s="195">
        <f>ROUND($G$9*(1+$AX$19),0)+(ROUND(S21*(1+$BB$19),0))</f>
        <v>361</v>
      </c>
      <c r="BE19" s="29"/>
      <c r="BF19" s="217"/>
    </row>
    <row r="20" spans="1:58" s="155" customFormat="1" ht="17.100000000000001" customHeight="1">
      <c r="A20" s="7">
        <v>16</v>
      </c>
      <c r="B20" s="8">
        <v>8431</v>
      </c>
      <c r="C20" s="9" t="s">
        <v>996</v>
      </c>
      <c r="D20" s="56"/>
      <c r="E20" s="56"/>
      <c r="F20" s="56"/>
      <c r="G20" s="56"/>
      <c r="H20" s="134"/>
      <c r="I20" s="134"/>
      <c r="J20" s="134"/>
      <c r="K20" s="14"/>
      <c r="L20" s="14"/>
      <c r="M20" s="14"/>
      <c r="N20" s="18"/>
      <c r="O20" s="257"/>
      <c r="P20" s="258"/>
      <c r="Q20" s="258"/>
      <c r="R20" s="258"/>
      <c r="S20" s="258"/>
      <c r="T20" s="258"/>
      <c r="U20" s="258"/>
      <c r="V20" s="258"/>
      <c r="W20" s="258"/>
      <c r="X20" s="258"/>
      <c r="Y20" s="48"/>
      <c r="Z20" s="19"/>
      <c r="AA20" s="20"/>
      <c r="AB20" s="20"/>
      <c r="AC20" s="20"/>
      <c r="AD20" s="31"/>
      <c r="AE20" s="31"/>
      <c r="AF20" s="122"/>
      <c r="AG20" s="122"/>
      <c r="AH20" s="129"/>
      <c r="AI20" s="43" t="s">
        <v>1791</v>
      </c>
      <c r="AJ20" s="20"/>
      <c r="AK20" s="20"/>
      <c r="AL20" s="20"/>
      <c r="AM20" s="20"/>
      <c r="AN20" s="20"/>
      <c r="AO20" s="20"/>
      <c r="AP20" s="20"/>
      <c r="AQ20" s="20"/>
      <c r="AR20" s="20"/>
      <c r="AS20" s="22" t="s">
        <v>1792</v>
      </c>
      <c r="AT20" s="230">
        <v>1</v>
      </c>
      <c r="AU20" s="231"/>
      <c r="AV20" s="76"/>
      <c r="AW20" s="77"/>
      <c r="AX20" s="77"/>
      <c r="AY20" s="67" t="s">
        <v>824</v>
      </c>
      <c r="AZ20" s="76"/>
      <c r="BA20" s="77"/>
      <c r="BB20" s="77"/>
      <c r="BC20" s="47" t="s">
        <v>824</v>
      </c>
      <c r="BD20" s="195">
        <f>ROUND(ROUND($G$9*$AT$8,0)*(1+$AX$19),0)+(ROUND(ROUND(S21*$AT$8,0)*(1+$BB$19),0))</f>
        <v>361</v>
      </c>
      <c r="BE20" s="29"/>
      <c r="BF20" s="217"/>
    </row>
    <row r="21" spans="1:58" s="155" customFormat="1" ht="17.100000000000001" customHeight="1">
      <c r="A21" s="7">
        <v>16</v>
      </c>
      <c r="B21" s="8">
        <v>8432</v>
      </c>
      <c r="C21" s="9" t="s">
        <v>709</v>
      </c>
      <c r="D21" s="56"/>
      <c r="E21" s="56"/>
      <c r="F21" s="56"/>
      <c r="G21" s="56"/>
      <c r="H21" s="134"/>
      <c r="I21" s="134"/>
      <c r="J21" s="134"/>
      <c r="K21" s="14"/>
      <c r="L21" s="14"/>
      <c r="M21" s="14"/>
      <c r="N21" s="18"/>
      <c r="O21" s="135"/>
      <c r="P21" s="135"/>
      <c r="Q21" s="135"/>
      <c r="R21" s="135"/>
      <c r="S21" s="261">
        <v>166</v>
      </c>
      <c r="T21" s="261"/>
      <c r="U21" s="14" t="s">
        <v>121</v>
      </c>
      <c r="V21" s="14"/>
      <c r="W21" s="24"/>
      <c r="X21" s="27"/>
      <c r="Y21" s="27"/>
      <c r="Z21" s="117" t="s">
        <v>265</v>
      </c>
      <c r="AA21" s="92"/>
      <c r="AB21" s="92"/>
      <c r="AC21" s="92"/>
      <c r="AD21" s="92"/>
      <c r="AE21" s="92"/>
      <c r="AF21" s="24" t="s">
        <v>1792</v>
      </c>
      <c r="AG21" s="317">
        <v>0.7</v>
      </c>
      <c r="AH21" s="318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26"/>
      <c r="AT21" s="39"/>
      <c r="AU21" s="40"/>
      <c r="AV21" s="42"/>
      <c r="AW21" s="37"/>
      <c r="AX21" s="37"/>
      <c r="AY21" s="37"/>
      <c r="AZ21" s="42"/>
      <c r="BA21" s="37"/>
      <c r="BB21" s="37"/>
      <c r="BC21" s="38"/>
      <c r="BD21" s="195">
        <f>ROUND(ROUND($G$9*$AG$9,0)*(1+$AX$19),0)+(ROUND(ROUND(S21*$AG$9,0)*(1+$BB$19),0))</f>
        <v>252</v>
      </c>
      <c r="BE21" s="29"/>
      <c r="BF21" s="217">
        <f>$G$9+S21</f>
        <v>268</v>
      </c>
    </row>
    <row r="22" spans="1:58" s="155" customFormat="1" ht="17.100000000000001" hidden="1" customHeight="1">
      <c r="A22" s="7">
        <v>16</v>
      </c>
      <c r="B22" s="8">
        <v>8433</v>
      </c>
      <c r="C22" s="9" t="s">
        <v>710</v>
      </c>
      <c r="D22" s="56"/>
      <c r="E22" s="56"/>
      <c r="F22" s="56"/>
      <c r="G22" s="56"/>
      <c r="H22" s="134"/>
      <c r="I22" s="134"/>
      <c r="J22" s="134"/>
      <c r="K22" s="14"/>
      <c r="L22" s="14"/>
      <c r="M22" s="14"/>
      <c r="N22" s="18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67"/>
      <c r="Z22" s="96"/>
      <c r="AA22" s="97"/>
      <c r="AB22" s="97"/>
      <c r="AC22" s="97"/>
      <c r="AD22" s="97"/>
      <c r="AE22" s="97"/>
      <c r="AF22" s="22" t="s">
        <v>1792</v>
      </c>
      <c r="AG22" s="230">
        <v>0.7</v>
      </c>
      <c r="AH22" s="231"/>
      <c r="AI22" s="43" t="s">
        <v>1791</v>
      </c>
      <c r="AJ22" s="20"/>
      <c r="AK22" s="20"/>
      <c r="AL22" s="20"/>
      <c r="AM22" s="20"/>
      <c r="AN22" s="20"/>
      <c r="AO22" s="20"/>
      <c r="AP22" s="20"/>
      <c r="AQ22" s="20"/>
      <c r="AR22" s="20"/>
      <c r="AS22" s="22" t="s">
        <v>1792</v>
      </c>
      <c r="AT22" s="230">
        <v>1</v>
      </c>
      <c r="AU22" s="231"/>
      <c r="AV22" s="54"/>
      <c r="AW22" s="27"/>
      <c r="AX22" s="27"/>
      <c r="AY22" s="27"/>
      <c r="AZ22" s="54"/>
      <c r="BA22" s="27"/>
      <c r="BB22" s="27"/>
      <c r="BC22" s="48"/>
      <c r="BD22" s="195">
        <f>ROUND(ROUND(ROUND(G13*AG22,0)*AT22,0)*(1+AX19),0)+(ROUND(ROUND(ROUND(S21*AG22,0)*AT22,0)*(1+BB19),0))</f>
        <v>145</v>
      </c>
      <c r="BE22" s="29"/>
    </row>
    <row r="23" spans="1:58" s="155" customFormat="1" ht="17.100000000000001" customHeight="1">
      <c r="A23" s="7">
        <v>16</v>
      </c>
      <c r="B23" s="8">
        <v>8434</v>
      </c>
      <c r="C23" s="9" t="s">
        <v>1471</v>
      </c>
      <c r="D23" s="242" t="s">
        <v>2249</v>
      </c>
      <c r="E23" s="256"/>
      <c r="F23" s="256"/>
      <c r="G23" s="256"/>
      <c r="H23" s="256"/>
      <c r="I23" s="256"/>
      <c r="J23" s="256"/>
      <c r="K23" s="256"/>
      <c r="L23" s="256"/>
      <c r="M23" s="256"/>
      <c r="N23" s="180"/>
      <c r="O23" s="259" t="s">
        <v>1470</v>
      </c>
      <c r="P23" s="256"/>
      <c r="Q23" s="256"/>
      <c r="R23" s="256"/>
      <c r="S23" s="256"/>
      <c r="T23" s="256"/>
      <c r="U23" s="256"/>
      <c r="V23" s="256"/>
      <c r="W23" s="256"/>
      <c r="X23" s="256"/>
      <c r="Y23" s="180"/>
      <c r="Z23" s="16"/>
      <c r="AA23" s="16"/>
      <c r="AB23" s="16"/>
      <c r="AC23" s="16"/>
      <c r="AD23" s="28"/>
      <c r="AE23" s="28"/>
      <c r="AF23" s="16"/>
      <c r="AG23" s="44"/>
      <c r="AH23" s="45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26"/>
      <c r="AT23" s="39"/>
      <c r="AU23" s="40"/>
      <c r="AV23" s="42"/>
      <c r="AW23" s="37"/>
      <c r="AX23" s="37"/>
      <c r="AY23" s="37"/>
      <c r="AZ23" s="42"/>
      <c r="BA23" s="37"/>
      <c r="BB23" s="37"/>
      <c r="BC23" s="38"/>
      <c r="BD23" s="195">
        <f>ROUND($G$25*(1+$AX$19),0)+(ROUND(S25*(1+$BB$19),0))</f>
        <v>276</v>
      </c>
      <c r="BE23" s="29"/>
    </row>
    <row r="24" spans="1:58" s="155" customFormat="1" ht="17.100000000000001" customHeight="1">
      <c r="A24" s="7">
        <v>16</v>
      </c>
      <c r="B24" s="8">
        <v>8435</v>
      </c>
      <c r="C24" s="9" t="s">
        <v>1472</v>
      </c>
      <c r="D24" s="257"/>
      <c r="E24" s="299"/>
      <c r="F24" s="299"/>
      <c r="G24" s="299"/>
      <c r="H24" s="299"/>
      <c r="I24" s="299"/>
      <c r="J24" s="299"/>
      <c r="K24" s="299"/>
      <c r="L24" s="299"/>
      <c r="M24" s="299"/>
      <c r="N24" s="181"/>
      <c r="O24" s="257"/>
      <c r="P24" s="258"/>
      <c r="Q24" s="258"/>
      <c r="R24" s="258"/>
      <c r="S24" s="258"/>
      <c r="T24" s="258"/>
      <c r="U24" s="258"/>
      <c r="V24" s="258"/>
      <c r="W24" s="258"/>
      <c r="X24" s="258"/>
      <c r="Y24" s="181"/>
      <c r="Z24" s="19"/>
      <c r="AA24" s="20"/>
      <c r="AB24" s="20"/>
      <c r="AC24" s="20"/>
      <c r="AD24" s="31"/>
      <c r="AE24" s="31"/>
      <c r="AF24" s="122"/>
      <c r="AG24" s="122"/>
      <c r="AH24" s="129"/>
      <c r="AI24" s="43" t="s">
        <v>1791</v>
      </c>
      <c r="AJ24" s="20"/>
      <c r="AK24" s="20"/>
      <c r="AL24" s="20"/>
      <c r="AM24" s="20"/>
      <c r="AN24" s="20"/>
      <c r="AO24" s="20"/>
      <c r="AP24" s="20"/>
      <c r="AQ24" s="20"/>
      <c r="AR24" s="20"/>
      <c r="AS24" s="22" t="s">
        <v>1792</v>
      </c>
      <c r="AT24" s="230">
        <v>1</v>
      </c>
      <c r="AU24" s="231"/>
      <c r="AV24" s="54"/>
      <c r="AW24" s="27"/>
      <c r="AX24" s="27"/>
      <c r="AY24" s="27"/>
      <c r="AZ24" s="54"/>
      <c r="BA24" s="27"/>
      <c r="BB24" s="27"/>
      <c r="BC24" s="48"/>
      <c r="BD24" s="195">
        <f>ROUND(ROUND($G$25*$AT$8,0)*(1+$AX$19),0)+(ROUND(ROUND(S25*$AT$8,0)*(1+$BB$19),0))</f>
        <v>276</v>
      </c>
      <c r="BE24" s="29"/>
    </row>
    <row r="25" spans="1:58" s="155" customFormat="1" ht="17.100000000000001" customHeight="1">
      <c r="A25" s="7">
        <v>16</v>
      </c>
      <c r="B25" s="8">
        <v>8436</v>
      </c>
      <c r="C25" s="9" t="s">
        <v>1473</v>
      </c>
      <c r="D25" s="182"/>
      <c r="E25" s="183"/>
      <c r="F25" s="183"/>
      <c r="G25" s="304">
        <v>148</v>
      </c>
      <c r="H25" s="304"/>
      <c r="I25" s="14" t="s">
        <v>121</v>
      </c>
      <c r="J25" s="183"/>
      <c r="K25" s="183"/>
      <c r="L25" s="183"/>
      <c r="M25" s="183"/>
      <c r="N25" s="181"/>
      <c r="O25" s="182"/>
      <c r="P25" s="183"/>
      <c r="Q25" s="183"/>
      <c r="R25" s="183"/>
      <c r="S25" s="260">
        <v>43</v>
      </c>
      <c r="T25" s="260"/>
      <c r="U25" s="14" t="s">
        <v>121</v>
      </c>
      <c r="V25" s="183"/>
      <c r="W25" s="183"/>
      <c r="X25" s="183"/>
      <c r="Y25" s="186"/>
      <c r="Z25" s="117" t="s">
        <v>265</v>
      </c>
      <c r="AA25" s="92"/>
      <c r="AB25" s="92"/>
      <c r="AC25" s="92"/>
      <c r="AD25" s="92"/>
      <c r="AE25" s="92"/>
      <c r="AF25" s="24" t="s">
        <v>1792</v>
      </c>
      <c r="AG25" s="317">
        <v>0.7</v>
      </c>
      <c r="AH25" s="318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26"/>
      <c r="AT25" s="39"/>
      <c r="AU25" s="40"/>
      <c r="AV25" s="163"/>
      <c r="AW25" s="121"/>
      <c r="AX25" s="121"/>
      <c r="AY25" s="121"/>
      <c r="AZ25" s="163"/>
      <c r="BA25" s="121"/>
      <c r="BB25" s="121"/>
      <c r="BC25" s="123"/>
      <c r="BD25" s="195">
        <f>ROUND(ROUND($G$25*$AG$9,0)*(1+$AX$19),0)+(ROUND(ROUND(S25*$AG$9,0)*(1+$BB$19),0))</f>
        <v>194</v>
      </c>
      <c r="BE25" s="29"/>
      <c r="BF25" s="224">
        <f>$G$25+S25</f>
        <v>191</v>
      </c>
    </row>
    <row r="26" spans="1:58" s="155" customFormat="1" ht="17.100000000000001" hidden="1" customHeight="1">
      <c r="A26" s="7"/>
      <c r="B26" s="8"/>
      <c r="C26" s="9"/>
      <c r="D26" s="182"/>
      <c r="E26" s="183"/>
      <c r="F26" s="183"/>
      <c r="G26" s="183"/>
      <c r="H26" s="183"/>
      <c r="I26" s="183"/>
      <c r="J26" s="183"/>
      <c r="K26" s="183"/>
      <c r="L26" s="183"/>
      <c r="M26" s="183"/>
      <c r="N26" s="181"/>
      <c r="O26" s="184"/>
      <c r="P26" s="185"/>
      <c r="Q26" s="185"/>
      <c r="R26" s="185"/>
      <c r="S26" s="185"/>
      <c r="T26" s="185"/>
      <c r="U26" s="185"/>
      <c r="V26" s="185"/>
      <c r="W26" s="185"/>
      <c r="X26" s="185"/>
      <c r="Y26" s="186"/>
      <c r="Z26" s="171"/>
      <c r="AA26" s="92"/>
      <c r="AB26" s="92"/>
      <c r="AC26" s="92"/>
      <c r="AD26" s="92"/>
      <c r="AE26" s="92"/>
      <c r="AF26" s="24"/>
      <c r="AG26" s="125"/>
      <c r="AH26" s="130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26"/>
      <c r="AT26" s="39"/>
      <c r="AU26" s="40"/>
      <c r="AV26" s="163"/>
      <c r="AW26" s="121"/>
      <c r="AX26" s="121"/>
      <c r="AY26" s="121"/>
      <c r="AZ26" s="163"/>
      <c r="BA26" s="121"/>
      <c r="BB26" s="121"/>
      <c r="BC26" s="123"/>
      <c r="BD26" s="195"/>
      <c r="BE26" s="29"/>
      <c r="BF26" s="215">
        <f t="shared" ref="BF26:BF33" si="1">$G$25+S26</f>
        <v>148</v>
      </c>
    </row>
    <row r="27" spans="1:58" s="155" customFormat="1" ht="17.100000000000001" customHeight="1">
      <c r="A27" s="7">
        <v>16</v>
      </c>
      <c r="B27" s="8">
        <v>8437</v>
      </c>
      <c r="C27" s="9" t="s">
        <v>1474</v>
      </c>
      <c r="D27" s="182"/>
      <c r="E27" s="183"/>
      <c r="F27" s="183"/>
      <c r="G27" s="183"/>
      <c r="H27" s="183"/>
      <c r="I27" s="183"/>
      <c r="J27" s="183"/>
      <c r="K27" s="183"/>
      <c r="L27" s="183"/>
      <c r="M27" s="183"/>
      <c r="N27" s="181"/>
      <c r="O27" s="259" t="s">
        <v>2246</v>
      </c>
      <c r="P27" s="256"/>
      <c r="Q27" s="256"/>
      <c r="R27" s="256"/>
      <c r="S27" s="256"/>
      <c r="T27" s="256"/>
      <c r="U27" s="256"/>
      <c r="V27" s="256"/>
      <c r="W27" s="256"/>
      <c r="X27" s="256"/>
      <c r="Y27" s="181"/>
      <c r="Z27" s="16"/>
      <c r="AA27" s="16"/>
      <c r="AB27" s="16"/>
      <c r="AC27" s="16"/>
      <c r="AD27" s="28"/>
      <c r="AE27" s="28"/>
      <c r="AF27" s="16"/>
      <c r="AG27" s="44"/>
      <c r="AH27" s="45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26"/>
      <c r="AT27" s="39"/>
      <c r="AU27" s="40"/>
      <c r="AV27" s="42"/>
      <c r="AW27" s="37"/>
      <c r="AX27" s="37"/>
      <c r="AY27" s="37"/>
      <c r="AZ27" s="42"/>
      <c r="BA27" s="37"/>
      <c r="BB27" s="37"/>
      <c r="BC27" s="38"/>
      <c r="BD27" s="195">
        <f>ROUND($G$25*(1+$AX$19),0)+(ROUND(S29*(1+$BB$19),0))</f>
        <v>327</v>
      </c>
      <c r="BE27" s="29"/>
      <c r="BF27" s="215"/>
    </row>
    <row r="28" spans="1:58" s="155" customFormat="1" ht="17.100000000000001" customHeight="1">
      <c r="A28" s="7">
        <v>16</v>
      </c>
      <c r="B28" s="8">
        <v>8438</v>
      </c>
      <c r="C28" s="9" t="s">
        <v>1475</v>
      </c>
      <c r="D28" s="182"/>
      <c r="E28" s="183"/>
      <c r="F28" s="183"/>
      <c r="G28" s="183"/>
      <c r="H28" s="183"/>
      <c r="I28" s="183"/>
      <c r="J28" s="183"/>
      <c r="K28" s="183"/>
      <c r="L28" s="183"/>
      <c r="M28" s="183"/>
      <c r="N28" s="181"/>
      <c r="O28" s="257"/>
      <c r="P28" s="258"/>
      <c r="Q28" s="258"/>
      <c r="R28" s="258"/>
      <c r="S28" s="258"/>
      <c r="T28" s="258"/>
      <c r="U28" s="258"/>
      <c r="V28" s="258"/>
      <c r="W28" s="258"/>
      <c r="X28" s="258"/>
      <c r="Y28" s="181"/>
      <c r="Z28" s="19"/>
      <c r="AA28" s="20"/>
      <c r="AB28" s="20"/>
      <c r="AC28" s="20"/>
      <c r="AD28" s="31"/>
      <c r="AE28" s="31"/>
      <c r="AF28" s="122"/>
      <c r="AG28" s="122"/>
      <c r="AH28" s="129"/>
      <c r="AI28" s="43" t="s">
        <v>1791</v>
      </c>
      <c r="AJ28" s="20"/>
      <c r="AK28" s="20"/>
      <c r="AL28" s="20"/>
      <c r="AM28" s="20"/>
      <c r="AN28" s="20"/>
      <c r="AO28" s="20"/>
      <c r="AP28" s="20"/>
      <c r="AQ28" s="20"/>
      <c r="AR28" s="20"/>
      <c r="AS28" s="22" t="s">
        <v>1792</v>
      </c>
      <c r="AT28" s="230">
        <v>1</v>
      </c>
      <c r="AU28" s="231"/>
      <c r="AV28" s="54"/>
      <c r="AW28" s="27"/>
      <c r="AX28" s="27"/>
      <c r="AY28" s="27"/>
      <c r="AZ28" s="54"/>
      <c r="BA28" s="27"/>
      <c r="BB28" s="27"/>
      <c r="BC28" s="48"/>
      <c r="BD28" s="195">
        <f>ROUND(ROUND($G$25*$AT$8,0)*(1+$AX$19),0)+(ROUND(ROUND(S29*$AT$8,0)*(1+$BB$19),0))</f>
        <v>327</v>
      </c>
      <c r="BE28" s="29"/>
      <c r="BF28" s="215"/>
    </row>
    <row r="29" spans="1:58" s="155" customFormat="1" ht="17.100000000000001" customHeight="1">
      <c r="A29" s="7">
        <v>16</v>
      </c>
      <c r="B29" s="8">
        <v>8439</v>
      </c>
      <c r="C29" s="9" t="s">
        <v>1476</v>
      </c>
      <c r="D29" s="182"/>
      <c r="E29" s="183"/>
      <c r="F29" s="183"/>
      <c r="G29" s="183"/>
      <c r="H29" s="183"/>
      <c r="I29" s="183"/>
      <c r="J29" s="183"/>
      <c r="K29" s="183"/>
      <c r="L29" s="183"/>
      <c r="M29" s="183"/>
      <c r="N29" s="181"/>
      <c r="O29" s="182"/>
      <c r="P29" s="183"/>
      <c r="Q29" s="183"/>
      <c r="R29" s="183"/>
      <c r="S29" s="261">
        <v>84</v>
      </c>
      <c r="T29" s="261"/>
      <c r="U29" s="14" t="s">
        <v>121</v>
      </c>
      <c r="V29" s="183"/>
      <c r="W29" s="183"/>
      <c r="X29" s="183"/>
      <c r="Y29" s="181"/>
      <c r="Z29" s="117" t="s">
        <v>265</v>
      </c>
      <c r="AA29" s="92"/>
      <c r="AB29" s="92"/>
      <c r="AC29" s="92"/>
      <c r="AD29" s="92"/>
      <c r="AE29" s="92"/>
      <c r="AF29" s="24" t="s">
        <v>1792</v>
      </c>
      <c r="AG29" s="317">
        <v>0.7</v>
      </c>
      <c r="AH29" s="318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26"/>
      <c r="AT29" s="39"/>
      <c r="AU29" s="40"/>
      <c r="AV29" s="262"/>
      <c r="AW29" s="263"/>
      <c r="AX29" s="263"/>
      <c r="AY29" s="263"/>
      <c r="AZ29" s="262"/>
      <c r="BA29" s="263"/>
      <c r="BB29" s="263"/>
      <c r="BC29" s="264"/>
      <c r="BD29" s="195">
        <f>ROUND(ROUND($G$25*$AG$9,0)*(1+$AX$19),0)+(ROUND(ROUND(S29*$AG$9,0)*(1+$BB$19),0))</f>
        <v>230</v>
      </c>
      <c r="BE29" s="29"/>
      <c r="BF29" s="224">
        <f t="shared" si="1"/>
        <v>232</v>
      </c>
    </row>
    <row r="30" spans="1:58" s="155" customFormat="1" ht="17.100000000000001" hidden="1" customHeight="1">
      <c r="A30" s="7">
        <v>16</v>
      </c>
      <c r="B30" s="8">
        <v>8440</v>
      </c>
      <c r="C30" s="9" t="s">
        <v>708</v>
      </c>
      <c r="D30" s="182"/>
      <c r="E30" s="183"/>
      <c r="F30" s="183"/>
      <c r="G30" s="183"/>
      <c r="H30" s="183"/>
      <c r="I30" s="183"/>
      <c r="J30" s="183"/>
      <c r="K30" s="183"/>
      <c r="L30" s="183"/>
      <c r="M30" s="183"/>
      <c r="N30" s="181"/>
      <c r="O30" s="182"/>
      <c r="P30" s="183"/>
      <c r="Q30" s="183"/>
      <c r="R30" s="183"/>
      <c r="S30" s="183"/>
      <c r="T30" s="183"/>
      <c r="U30" s="183"/>
      <c r="V30" s="183"/>
      <c r="W30" s="183"/>
      <c r="X30" s="183"/>
      <c r="Y30" s="181"/>
      <c r="Z30" s="96"/>
      <c r="AA30" s="97"/>
      <c r="AB30" s="97"/>
      <c r="AC30" s="97"/>
      <c r="AD30" s="97"/>
      <c r="AE30" s="97"/>
      <c r="AF30" s="22" t="s">
        <v>1792</v>
      </c>
      <c r="AG30" s="230">
        <v>0.7</v>
      </c>
      <c r="AH30" s="231"/>
      <c r="AI30" s="43" t="s">
        <v>1791</v>
      </c>
      <c r="AJ30" s="20"/>
      <c r="AK30" s="20"/>
      <c r="AL30" s="20"/>
      <c r="AM30" s="20"/>
      <c r="AN30" s="20"/>
      <c r="AO30" s="20"/>
      <c r="AP30" s="20"/>
      <c r="AQ30" s="20"/>
      <c r="AR30" s="20"/>
      <c r="AS30" s="22" t="s">
        <v>1792</v>
      </c>
      <c r="AT30" s="230">
        <v>1</v>
      </c>
      <c r="AU30" s="231"/>
      <c r="AV30" s="262"/>
      <c r="AW30" s="263"/>
      <c r="AX30" s="263"/>
      <c r="AY30" s="263"/>
      <c r="AZ30" s="262"/>
      <c r="BA30" s="263"/>
      <c r="BB30" s="263"/>
      <c r="BC30" s="264"/>
      <c r="BD30" s="195">
        <f>ROUND($G$9*(1+$AX$19),0)+(ROUND(S32*(1+$BB$19),0))</f>
        <v>153</v>
      </c>
      <c r="BE30" s="29"/>
      <c r="BF30" s="224">
        <f t="shared" si="1"/>
        <v>148</v>
      </c>
    </row>
    <row r="31" spans="1:58" s="155" customFormat="1" ht="17.100000000000001" customHeight="1">
      <c r="A31" s="7">
        <v>16</v>
      </c>
      <c r="B31" s="8">
        <v>8441</v>
      </c>
      <c r="C31" s="9" t="s">
        <v>1477</v>
      </c>
      <c r="D31" s="182"/>
      <c r="E31" s="183"/>
      <c r="F31" s="183"/>
      <c r="G31" s="183"/>
      <c r="H31" s="183"/>
      <c r="I31" s="183"/>
      <c r="J31" s="183"/>
      <c r="K31" s="183"/>
      <c r="L31" s="183"/>
      <c r="M31" s="183"/>
      <c r="N31" s="181"/>
      <c r="O31" s="259" t="s">
        <v>2247</v>
      </c>
      <c r="P31" s="256"/>
      <c r="Q31" s="256"/>
      <c r="R31" s="256"/>
      <c r="S31" s="256"/>
      <c r="T31" s="256"/>
      <c r="U31" s="256"/>
      <c r="V31" s="256"/>
      <c r="W31" s="256"/>
      <c r="X31" s="256"/>
      <c r="Y31" s="180"/>
      <c r="Z31" s="16"/>
      <c r="AA31" s="16"/>
      <c r="AB31" s="16"/>
      <c r="AC31" s="16"/>
      <c r="AD31" s="28"/>
      <c r="AE31" s="28"/>
      <c r="AF31" s="16"/>
      <c r="AG31" s="44"/>
      <c r="AH31" s="45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26"/>
      <c r="AT31" s="39"/>
      <c r="AU31" s="40"/>
      <c r="AV31" s="42"/>
      <c r="AW31" s="37"/>
      <c r="AX31" s="37"/>
      <c r="AY31" s="37"/>
      <c r="AZ31" s="42"/>
      <c r="BA31" s="37"/>
      <c r="BB31" s="37"/>
      <c r="BC31" s="38"/>
      <c r="BD31" s="195">
        <f>ROUND($G$25*(1+$AX$19),0)+(ROUND(S33*(1+$BB$19),0))</f>
        <v>372</v>
      </c>
      <c r="BE31" s="29"/>
      <c r="BF31" s="224"/>
    </row>
    <row r="32" spans="1:58" s="155" customFormat="1" ht="17.100000000000001" customHeight="1">
      <c r="A32" s="7">
        <v>16</v>
      </c>
      <c r="B32" s="8">
        <v>8442</v>
      </c>
      <c r="C32" s="9" t="s">
        <v>1478</v>
      </c>
      <c r="D32" s="182"/>
      <c r="E32" s="183"/>
      <c r="F32" s="183"/>
      <c r="G32" s="183"/>
      <c r="H32" s="183"/>
      <c r="I32" s="183"/>
      <c r="J32" s="183"/>
      <c r="K32" s="183"/>
      <c r="L32" s="183"/>
      <c r="M32" s="183"/>
      <c r="N32" s="181"/>
      <c r="O32" s="257"/>
      <c r="P32" s="299"/>
      <c r="Q32" s="299"/>
      <c r="R32" s="299"/>
      <c r="S32" s="299"/>
      <c r="T32" s="299"/>
      <c r="U32" s="299"/>
      <c r="V32" s="299"/>
      <c r="W32" s="299"/>
      <c r="X32" s="299"/>
      <c r="Y32" s="181"/>
      <c r="Z32" s="19"/>
      <c r="AA32" s="20"/>
      <c r="AB32" s="20"/>
      <c r="AC32" s="20"/>
      <c r="AD32" s="31"/>
      <c r="AE32" s="31"/>
      <c r="AF32" s="122"/>
      <c r="AG32" s="122"/>
      <c r="AH32" s="129"/>
      <c r="AI32" s="43" t="s">
        <v>1791</v>
      </c>
      <c r="AJ32" s="20"/>
      <c r="AK32" s="20"/>
      <c r="AL32" s="20"/>
      <c r="AM32" s="20"/>
      <c r="AN32" s="20"/>
      <c r="AO32" s="20"/>
      <c r="AP32" s="20"/>
      <c r="AQ32" s="20"/>
      <c r="AR32" s="20"/>
      <c r="AS32" s="22" t="s">
        <v>1792</v>
      </c>
      <c r="AT32" s="230">
        <v>1</v>
      </c>
      <c r="AU32" s="231"/>
      <c r="AV32" s="54"/>
      <c r="AW32" s="27"/>
      <c r="AX32" s="27"/>
      <c r="AY32" s="27"/>
      <c r="AZ32" s="54"/>
      <c r="BA32" s="27"/>
      <c r="BB32" s="27"/>
      <c r="BC32" s="48"/>
      <c r="BD32" s="195">
        <f>ROUND(ROUND($G$25*$AT$8,0)*(1+$AX$19),0)+(ROUND(ROUND(S33*$AT$8,0)*(1+$BB$19),0))</f>
        <v>372</v>
      </c>
      <c r="BE32" s="29"/>
      <c r="BF32" s="224"/>
    </row>
    <row r="33" spans="1:58" s="155" customFormat="1" ht="17.100000000000001" customHeight="1">
      <c r="A33" s="7">
        <v>16</v>
      </c>
      <c r="B33" s="8">
        <v>8443</v>
      </c>
      <c r="C33" s="9" t="s">
        <v>1479</v>
      </c>
      <c r="D33" s="182"/>
      <c r="E33" s="183"/>
      <c r="F33" s="183"/>
      <c r="G33" s="183"/>
      <c r="H33" s="183"/>
      <c r="I33" s="183"/>
      <c r="J33" s="183"/>
      <c r="K33" s="183"/>
      <c r="L33" s="183"/>
      <c r="M33" s="183"/>
      <c r="N33" s="181"/>
      <c r="O33" s="175"/>
      <c r="P33" s="176"/>
      <c r="Q33" s="176"/>
      <c r="R33" s="176"/>
      <c r="S33" s="261">
        <v>120</v>
      </c>
      <c r="T33" s="261"/>
      <c r="U33" s="14" t="s">
        <v>121</v>
      </c>
      <c r="V33" s="14"/>
      <c r="W33" s="176"/>
      <c r="X33" s="176"/>
      <c r="Y33" s="181"/>
      <c r="Z33" s="117" t="s">
        <v>265</v>
      </c>
      <c r="AA33" s="92"/>
      <c r="AB33" s="92"/>
      <c r="AC33" s="92"/>
      <c r="AD33" s="92"/>
      <c r="AE33" s="92"/>
      <c r="AF33" s="24" t="s">
        <v>1792</v>
      </c>
      <c r="AG33" s="317">
        <v>0.7</v>
      </c>
      <c r="AH33" s="318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26"/>
      <c r="AT33" s="39"/>
      <c r="AU33" s="40"/>
      <c r="AV33" s="76"/>
      <c r="AW33" s="77"/>
      <c r="AX33" s="77"/>
      <c r="AY33" s="77"/>
      <c r="AZ33" s="76"/>
      <c r="BA33" s="77"/>
      <c r="BB33" s="77"/>
      <c r="BC33" s="78"/>
      <c r="BD33" s="195">
        <f>ROUND(ROUND($G$25*$AG$9,0)*(1+$AX$19),0)+(ROUND(ROUND(S33*$AG$9,0)*(1+$BB$19),0))</f>
        <v>261</v>
      </c>
      <c r="BE33" s="29"/>
      <c r="BF33" s="224">
        <f t="shared" si="1"/>
        <v>268</v>
      </c>
    </row>
    <row r="34" spans="1:58" s="155" customFormat="1" ht="17.100000000000001" hidden="1" customHeight="1">
      <c r="A34" s="7"/>
      <c r="B34" s="8"/>
      <c r="C34" s="9"/>
      <c r="D34" s="184"/>
      <c r="E34" s="185"/>
      <c r="F34" s="185"/>
      <c r="G34" s="185"/>
      <c r="H34" s="185"/>
      <c r="I34" s="185"/>
      <c r="J34" s="185"/>
      <c r="K34" s="185"/>
      <c r="L34" s="185"/>
      <c r="M34" s="185"/>
      <c r="N34" s="186"/>
      <c r="O34" s="184"/>
      <c r="P34" s="185"/>
      <c r="Q34" s="185"/>
      <c r="R34" s="185"/>
      <c r="S34" s="185"/>
      <c r="T34" s="185"/>
      <c r="U34" s="185"/>
      <c r="V34" s="185"/>
      <c r="W34" s="185"/>
      <c r="X34" s="185"/>
      <c r="Y34" s="186"/>
      <c r="Z34" s="171"/>
      <c r="AA34" s="92"/>
      <c r="AB34" s="92"/>
      <c r="AC34" s="92"/>
      <c r="AD34" s="92"/>
      <c r="AE34" s="92"/>
      <c r="AF34" s="24"/>
      <c r="AG34" s="125"/>
      <c r="AH34" s="130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26"/>
      <c r="AT34" s="39"/>
      <c r="AU34" s="40"/>
      <c r="AV34" s="76"/>
      <c r="AW34" s="77"/>
      <c r="AX34" s="77"/>
      <c r="AY34" s="77"/>
      <c r="AZ34" s="76"/>
      <c r="BA34" s="77"/>
      <c r="BB34" s="77"/>
      <c r="BC34" s="78"/>
      <c r="BD34" s="195"/>
      <c r="BE34" s="29"/>
      <c r="BF34" s="224"/>
    </row>
    <row r="35" spans="1:58" s="155" customFormat="1" ht="17.100000000000001" customHeight="1">
      <c r="A35" s="7">
        <v>16</v>
      </c>
      <c r="B35" s="8">
        <v>8444</v>
      </c>
      <c r="C35" s="9" t="s">
        <v>1480</v>
      </c>
      <c r="D35" s="242" t="s">
        <v>1458</v>
      </c>
      <c r="E35" s="256"/>
      <c r="F35" s="256"/>
      <c r="G35" s="256"/>
      <c r="H35" s="256"/>
      <c r="I35" s="256"/>
      <c r="J35" s="256"/>
      <c r="K35" s="256"/>
      <c r="L35" s="256"/>
      <c r="M35" s="256"/>
      <c r="N35" s="15"/>
      <c r="O35" s="259" t="s">
        <v>1470</v>
      </c>
      <c r="P35" s="256"/>
      <c r="Q35" s="256"/>
      <c r="R35" s="256"/>
      <c r="S35" s="256"/>
      <c r="T35" s="256"/>
      <c r="U35" s="256"/>
      <c r="V35" s="256"/>
      <c r="W35" s="256"/>
      <c r="X35" s="256"/>
      <c r="Y35" s="52"/>
      <c r="Z35" s="16"/>
      <c r="AA35" s="16"/>
      <c r="AB35" s="16"/>
      <c r="AC35" s="16"/>
      <c r="AD35" s="28"/>
      <c r="AE35" s="28"/>
      <c r="AF35" s="16"/>
      <c r="AG35" s="44"/>
      <c r="AH35" s="45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26"/>
      <c r="AT35" s="39"/>
      <c r="AU35" s="40"/>
      <c r="AV35" s="42"/>
      <c r="AW35" s="37"/>
      <c r="AX35" s="37"/>
      <c r="AY35" s="37"/>
      <c r="AZ35" s="42"/>
      <c r="BA35" s="37"/>
      <c r="BB35" s="37"/>
      <c r="BC35" s="38"/>
      <c r="BD35" s="195">
        <f>ROUND(ROUND(G37*$AT$8,0)*(1+$AX$19),0)+(ROUND(ROUND(S37*$AT$8,0)*(1+$BB$19),0))</f>
        <v>338</v>
      </c>
      <c r="BE35" s="29"/>
      <c r="BF35" s="224"/>
    </row>
    <row r="36" spans="1:58" s="155" customFormat="1" ht="17.100000000000001" customHeight="1">
      <c r="A36" s="7">
        <v>16</v>
      </c>
      <c r="B36" s="8">
        <v>8445</v>
      </c>
      <c r="C36" s="9" t="s">
        <v>1481</v>
      </c>
      <c r="D36" s="257"/>
      <c r="E36" s="258"/>
      <c r="F36" s="258"/>
      <c r="G36" s="258"/>
      <c r="H36" s="258"/>
      <c r="I36" s="258"/>
      <c r="J36" s="258"/>
      <c r="K36" s="258"/>
      <c r="L36" s="258"/>
      <c r="M36" s="258"/>
      <c r="N36" s="133"/>
      <c r="O36" s="257"/>
      <c r="P36" s="258"/>
      <c r="Q36" s="258"/>
      <c r="R36" s="258"/>
      <c r="S36" s="258"/>
      <c r="T36" s="258"/>
      <c r="U36" s="258"/>
      <c r="V36" s="258"/>
      <c r="W36" s="258"/>
      <c r="X36" s="258"/>
      <c r="Y36" s="48"/>
      <c r="Z36" s="19"/>
      <c r="AA36" s="20"/>
      <c r="AB36" s="20"/>
      <c r="AC36" s="20"/>
      <c r="AD36" s="31"/>
      <c r="AE36" s="31"/>
      <c r="AF36" s="122"/>
      <c r="AG36" s="122"/>
      <c r="AH36" s="129"/>
      <c r="AI36" s="43" t="s">
        <v>1791</v>
      </c>
      <c r="AJ36" s="20"/>
      <c r="AK36" s="20"/>
      <c r="AL36" s="20"/>
      <c r="AM36" s="20"/>
      <c r="AN36" s="20"/>
      <c r="AO36" s="20"/>
      <c r="AP36" s="20"/>
      <c r="AQ36" s="20"/>
      <c r="AR36" s="20"/>
      <c r="AS36" s="22" t="s">
        <v>1792</v>
      </c>
      <c r="AT36" s="230">
        <v>1</v>
      </c>
      <c r="AU36" s="231"/>
      <c r="AV36" s="54"/>
      <c r="AW36" s="27"/>
      <c r="AX36" s="27"/>
      <c r="AY36" s="27"/>
      <c r="AZ36" s="54"/>
      <c r="BA36" s="27"/>
      <c r="BB36" s="27"/>
      <c r="BC36" s="48"/>
      <c r="BD36" s="195">
        <f>ROUND(ROUND(G37*$AT$8,0)*(1+$AX$19),0)+(ROUND(ROUND(S37*$AT$8,0)*(1+$BB$19),0))</f>
        <v>338</v>
      </c>
      <c r="BE36" s="29"/>
      <c r="BF36" s="224"/>
    </row>
    <row r="37" spans="1:58" s="155" customFormat="1" ht="17.100000000000001" customHeight="1">
      <c r="A37" s="7">
        <v>16</v>
      </c>
      <c r="B37" s="8">
        <v>8446</v>
      </c>
      <c r="C37" s="9" t="s">
        <v>1482</v>
      </c>
      <c r="D37" s="55"/>
      <c r="E37" s="56"/>
      <c r="F37" s="135"/>
      <c r="G37" s="260">
        <v>191</v>
      </c>
      <c r="H37" s="260"/>
      <c r="I37" s="14" t="s">
        <v>121</v>
      </c>
      <c r="J37" s="14"/>
      <c r="K37" s="24"/>
      <c r="L37" s="27"/>
      <c r="M37" s="27"/>
      <c r="N37" s="133"/>
      <c r="O37" s="135"/>
      <c r="P37" s="135"/>
      <c r="Q37" s="135"/>
      <c r="R37" s="135"/>
      <c r="S37" s="261">
        <v>41</v>
      </c>
      <c r="T37" s="261"/>
      <c r="U37" s="14" t="s">
        <v>121</v>
      </c>
      <c r="V37" s="14"/>
      <c r="W37" s="24"/>
      <c r="X37" s="27"/>
      <c r="Y37" s="27"/>
      <c r="Z37" s="117" t="s">
        <v>265</v>
      </c>
      <c r="AA37" s="92"/>
      <c r="AB37" s="92"/>
      <c r="AC37" s="92"/>
      <c r="AD37" s="92"/>
      <c r="AE37" s="92"/>
      <c r="AF37" s="24" t="s">
        <v>1792</v>
      </c>
      <c r="AG37" s="317">
        <v>0.7</v>
      </c>
      <c r="AH37" s="318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26"/>
      <c r="AT37" s="39"/>
      <c r="AU37" s="40"/>
      <c r="AV37" s="163"/>
      <c r="AW37" s="121"/>
      <c r="AX37" s="121"/>
      <c r="AY37" s="121"/>
      <c r="AZ37" s="163"/>
      <c r="BA37" s="121"/>
      <c r="BB37" s="121"/>
      <c r="BC37" s="123"/>
      <c r="BD37" s="195">
        <f>ROUND(ROUND(G37*$AG$9,0)*(1+$AX$19),0)+(ROUND(ROUND(S37*$AG$9,0)*(1+$BB$19),0))</f>
        <v>237</v>
      </c>
      <c r="BE37" s="29"/>
      <c r="BF37" s="224">
        <f>$G$37+S37</f>
        <v>232</v>
      </c>
    </row>
    <row r="38" spans="1:58" s="155" customFormat="1" ht="17.100000000000001" hidden="1" customHeight="1">
      <c r="A38" s="7"/>
      <c r="B38" s="8"/>
      <c r="C38" s="9"/>
      <c r="D38" s="55"/>
      <c r="E38" s="56"/>
      <c r="F38" s="56"/>
      <c r="G38" s="142"/>
      <c r="H38" s="142"/>
      <c r="I38" s="142"/>
      <c r="J38" s="142"/>
      <c r="K38" s="142"/>
      <c r="L38" s="142"/>
      <c r="M38" s="24"/>
      <c r="N38" s="18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68"/>
      <c r="Z38" s="171"/>
      <c r="AA38" s="92"/>
      <c r="AB38" s="92"/>
      <c r="AC38" s="92"/>
      <c r="AD38" s="92"/>
      <c r="AE38" s="92"/>
      <c r="AF38" s="24"/>
      <c r="AG38" s="125"/>
      <c r="AH38" s="130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26"/>
      <c r="AT38" s="39"/>
      <c r="AU38" s="40"/>
      <c r="AV38" s="163"/>
      <c r="AW38" s="121"/>
      <c r="AX38" s="121"/>
      <c r="AY38" s="121"/>
      <c r="AZ38" s="163"/>
      <c r="BA38" s="121"/>
      <c r="BB38" s="121"/>
      <c r="BC38" s="123"/>
      <c r="BD38" s="195"/>
      <c r="BE38" s="29"/>
      <c r="BF38" s="224">
        <f t="shared" ref="BF38:BF42" si="2">$G$37+S38</f>
        <v>191</v>
      </c>
    </row>
    <row r="39" spans="1:58" s="155" customFormat="1" ht="17.100000000000001" customHeight="1">
      <c r="A39" s="7">
        <v>16</v>
      </c>
      <c r="B39" s="8">
        <v>8447</v>
      </c>
      <c r="C39" s="9" t="s">
        <v>997</v>
      </c>
      <c r="D39" s="56"/>
      <c r="E39" s="56"/>
      <c r="F39" s="56"/>
      <c r="G39" s="142"/>
      <c r="H39" s="142"/>
      <c r="I39" s="142"/>
      <c r="J39" s="142"/>
      <c r="K39" s="142"/>
      <c r="L39" s="142"/>
      <c r="M39" s="24"/>
      <c r="N39" s="14"/>
      <c r="O39" s="259" t="s">
        <v>2246</v>
      </c>
      <c r="P39" s="256"/>
      <c r="Q39" s="256"/>
      <c r="R39" s="256"/>
      <c r="S39" s="256"/>
      <c r="T39" s="256"/>
      <c r="U39" s="256"/>
      <c r="V39" s="256"/>
      <c r="W39" s="256"/>
      <c r="X39" s="256"/>
      <c r="Y39" s="52"/>
      <c r="Z39" s="16"/>
      <c r="AA39" s="16"/>
      <c r="AB39" s="16"/>
      <c r="AC39" s="16"/>
      <c r="AD39" s="28"/>
      <c r="AE39" s="28"/>
      <c r="AF39" s="16"/>
      <c r="AG39" s="44"/>
      <c r="AH39" s="45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26"/>
      <c r="AT39" s="39"/>
      <c r="AU39" s="40"/>
      <c r="AV39" s="42"/>
      <c r="AW39" s="37"/>
      <c r="AX39" s="37"/>
      <c r="AY39" s="37"/>
      <c r="AZ39" s="42"/>
      <c r="BA39" s="37"/>
      <c r="BB39" s="37"/>
      <c r="BC39" s="38"/>
      <c r="BD39" s="195">
        <f>ROUND(ROUND(G37*$AT$8,0)*(1+$AX$19),0)+(ROUND(ROUND(S41*$AT$8,0)*(1+$BB$19),0))</f>
        <v>383</v>
      </c>
      <c r="BE39" s="29"/>
      <c r="BF39" s="224"/>
    </row>
    <row r="40" spans="1:58" s="155" customFormat="1" ht="17.100000000000001" customHeight="1">
      <c r="A40" s="7">
        <v>16</v>
      </c>
      <c r="B40" s="8">
        <v>8448</v>
      </c>
      <c r="C40" s="9" t="s">
        <v>998</v>
      </c>
      <c r="D40" s="56"/>
      <c r="E40" s="56"/>
      <c r="F40" s="56"/>
      <c r="G40" s="142"/>
      <c r="H40" s="142"/>
      <c r="I40" s="142"/>
      <c r="J40" s="142"/>
      <c r="K40" s="142"/>
      <c r="L40" s="142"/>
      <c r="M40" s="24"/>
      <c r="N40" s="14"/>
      <c r="O40" s="257"/>
      <c r="P40" s="258"/>
      <c r="Q40" s="258"/>
      <c r="R40" s="258"/>
      <c r="S40" s="258"/>
      <c r="T40" s="258"/>
      <c r="U40" s="258"/>
      <c r="V40" s="258"/>
      <c r="W40" s="258"/>
      <c r="X40" s="258"/>
      <c r="Y40" s="48"/>
      <c r="Z40" s="19"/>
      <c r="AA40" s="20"/>
      <c r="AB40" s="20"/>
      <c r="AC40" s="20"/>
      <c r="AD40" s="31"/>
      <c r="AE40" s="31"/>
      <c r="AF40" s="122"/>
      <c r="AG40" s="122"/>
      <c r="AH40" s="129"/>
      <c r="AI40" s="43" t="s">
        <v>1791</v>
      </c>
      <c r="AJ40" s="20"/>
      <c r="AK40" s="20"/>
      <c r="AL40" s="20"/>
      <c r="AM40" s="20"/>
      <c r="AN40" s="20"/>
      <c r="AO40" s="20"/>
      <c r="AP40" s="20"/>
      <c r="AQ40" s="20"/>
      <c r="AR40" s="20"/>
      <c r="AS40" s="22" t="s">
        <v>1792</v>
      </c>
      <c r="AT40" s="230">
        <v>1</v>
      </c>
      <c r="AU40" s="231"/>
      <c r="AV40" s="54"/>
      <c r="AW40" s="27"/>
      <c r="AX40" s="27"/>
      <c r="AY40" s="27"/>
      <c r="AZ40" s="54"/>
      <c r="BA40" s="27"/>
      <c r="BB40" s="27"/>
      <c r="BC40" s="48"/>
      <c r="BD40" s="195">
        <f>ROUND(ROUND(G37*$AT$8,0)*(1+$AX$19),0)+(ROUND(ROUND(S41*$AT$8,0)*(1+$BB$19),0))</f>
        <v>383</v>
      </c>
      <c r="BE40" s="29"/>
      <c r="BF40" s="224"/>
    </row>
    <row r="41" spans="1:58" s="155" customFormat="1" ht="17.100000000000001" customHeight="1">
      <c r="A41" s="7">
        <v>16</v>
      </c>
      <c r="B41" s="8">
        <v>8449</v>
      </c>
      <c r="C41" s="9" t="s">
        <v>711</v>
      </c>
      <c r="D41" s="56"/>
      <c r="E41" s="56"/>
      <c r="F41" s="56"/>
      <c r="G41" s="142"/>
      <c r="H41" s="142"/>
      <c r="I41" s="142"/>
      <c r="J41" s="142"/>
      <c r="K41" s="142"/>
      <c r="L41" s="142"/>
      <c r="M41" s="24"/>
      <c r="N41" s="18"/>
      <c r="O41" s="142"/>
      <c r="P41" s="142"/>
      <c r="Q41" s="142"/>
      <c r="R41" s="142"/>
      <c r="S41" s="261">
        <v>77</v>
      </c>
      <c r="T41" s="261"/>
      <c r="U41" s="14" t="s">
        <v>121</v>
      </c>
      <c r="V41" s="14"/>
      <c r="W41" s="24"/>
      <c r="X41" s="27"/>
      <c r="Y41" s="27"/>
      <c r="Z41" s="117" t="s">
        <v>265</v>
      </c>
      <c r="AA41" s="92"/>
      <c r="AB41" s="92"/>
      <c r="AC41" s="92"/>
      <c r="AD41" s="92"/>
      <c r="AE41" s="92"/>
      <c r="AF41" s="24" t="s">
        <v>1792</v>
      </c>
      <c r="AG41" s="317">
        <v>0.7</v>
      </c>
      <c r="AH41" s="318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26"/>
      <c r="AT41" s="39"/>
      <c r="AU41" s="40"/>
      <c r="AV41" s="262"/>
      <c r="AW41" s="263"/>
      <c r="AX41" s="263"/>
      <c r="AY41" s="263"/>
      <c r="AZ41" s="262"/>
      <c r="BA41" s="263"/>
      <c r="BB41" s="263"/>
      <c r="BC41" s="264"/>
      <c r="BD41" s="195">
        <f>ROUND(ROUND($G$37*$AG$9,0)*(1+$AX$19),0)+(ROUND(ROUND(S41*$AG$9,0)*(1+$BB$19),0))</f>
        <v>269</v>
      </c>
      <c r="BE41" s="29"/>
      <c r="BF41" s="224">
        <f t="shared" si="2"/>
        <v>268</v>
      </c>
    </row>
    <row r="42" spans="1:58" s="155" customFormat="1" ht="17.100000000000001" hidden="1" customHeight="1">
      <c r="A42" s="7">
        <v>16</v>
      </c>
      <c r="B42" s="8">
        <v>8450</v>
      </c>
      <c r="C42" s="9"/>
      <c r="D42" s="57"/>
      <c r="E42" s="58"/>
      <c r="F42" s="58"/>
      <c r="G42" s="137"/>
      <c r="H42" s="137"/>
      <c r="I42" s="137"/>
      <c r="J42" s="137"/>
      <c r="K42" s="137"/>
      <c r="L42" s="137"/>
      <c r="M42" s="22"/>
      <c r="N42" s="21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68"/>
      <c r="Z42" s="96"/>
      <c r="AA42" s="97"/>
      <c r="AB42" s="97"/>
      <c r="AC42" s="97"/>
      <c r="AD42" s="97"/>
      <c r="AE42" s="97"/>
      <c r="AF42" s="22" t="s">
        <v>1792</v>
      </c>
      <c r="AG42" s="230">
        <v>0.7</v>
      </c>
      <c r="AH42" s="231"/>
      <c r="AI42" s="43" t="s">
        <v>1791</v>
      </c>
      <c r="AJ42" s="20"/>
      <c r="AK42" s="20"/>
      <c r="AL42" s="20"/>
      <c r="AM42" s="20"/>
      <c r="AN42" s="20"/>
      <c r="AO42" s="20"/>
      <c r="AP42" s="20"/>
      <c r="AQ42" s="20"/>
      <c r="AR42" s="20"/>
      <c r="AS42" s="22" t="s">
        <v>1792</v>
      </c>
      <c r="AT42" s="230">
        <v>1</v>
      </c>
      <c r="AU42" s="231"/>
      <c r="AV42" s="262"/>
      <c r="AW42" s="263"/>
      <c r="AX42" s="263"/>
      <c r="AY42" s="263"/>
      <c r="AZ42" s="262"/>
      <c r="BA42" s="263"/>
      <c r="BB42" s="263"/>
      <c r="BC42" s="264"/>
      <c r="BD42" s="195" t="e">
        <f>ROUND(ROUND($G$9*$AT$8,0)*(1+$AX$19),0)+(ROUND(ROUND(#REF!*$AT$8,0)*(1+$BB$19),0))</f>
        <v>#REF!</v>
      </c>
      <c r="BE42" s="29"/>
      <c r="BF42" s="224">
        <f t="shared" si="2"/>
        <v>191</v>
      </c>
    </row>
    <row r="43" spans="1:58" s="155" customFormat="1" ht="17.100000000000001" customHeight="1">
      <c r="A43" s="7">
        <v>16</v>
      </c>
      <c r="B43" s="8">
        <v>8452</v>
      </c>
      <c r="C43" s="9" t="s">
        <v>1483</v>
      </c>
      <c r="D43" s="242" t="s">
        <v>2250</v>
      </c>
      <c r="E43" s="256"/>
      <c r="F43" s="256"/>
      <c r="G43" s="256"/>
      <c r="H43" s="256"/>
      <c r="I43" s="256"/>
      <c r="J43" s="256"/>
      <c r="K43" s="256"/>
      <c r="L43" s="256"/>
      <c r="M43" s="256"/>
      <c r="N43" s="15"/>
      <c r="O43" s="259" t="s">
        <v>1470</v>
      </c>
      <c r="P43" s="256"/>
      <c r="Q43" s="256"/>
      <c r="R43" s="256"/>
      <c r="S43" s="256"/>
      <c r="T43" s="256"/>
      <c r="U43" s="256"/>
      <c r="V43" s="256"/>
      <c r="W43" s="256"/>
      <c r="X43" s="256"/>
      <c r="Y43" s="52"/>
      <c r="Z43" s="16"/>
      <c r="AA43" s="16"/>
      <c r="AB43" s="16"/>
      <c r="AC43" s="16"/>
      <c r="AD43" s="28"/>
      <c r="AE43" s="28"/>
      <c r="AF43" s="16"/>
      <c r="AG43" s="44"/>
      <c r="AH43" s="45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26"/>
      <c r="AT43" s="39"/>
      <c r="AU43" s="40"/>
      <c r="AV43" s="42"/>
      <c r="AW43" s="37"/>
      <c r="AX43" s="37"/>
      <c r="AY43" s="37"/>
      <c r="AZ43" s="42"/>
      <c r="BA43" s="37"/>
      <c r="BB43" s="37"/>
      <c r="BC43" s="38"/>
      <c r="BD43" s="195">
        <f>ROUND(G45*(1+$AX$19),0)+(ROUND(S45*(1+$BB$19),0))</f>
        <v>393</v>
      </c>
      <c r="BE43" s="29"/>
      <c r="BF43" s="224"/>
    </row>
    <row r="44" spans="1:58" s="155" customFormat="1" ht="17.100000000000001" customHeight="1">
      <c r="A44" s="7">
        <v>16</v>
      </c>
      <c r="B44" s="8">
        <v>8453</v>
      </c>
      <c r="C44" s="9" t="s">
        <v>1484</v>
      </c>
      <c r="D44" s="257"/>
      <c r="E44" s="258"/>
      <c r="F44" s="258"/>
      <c r="G44" s="258"/>
      <c r="H44" s="258"/>
      <c r="I44" s="258"/>
      <c r="J44" s="258"/>
      <c r="K44" s="258"/>
      <c r="L44" s="258"/>
      <c r="M44" s="258"/>
      <c r="N44" s="133"/>
      <c r="O44" s="257"/>
      <c r="P44" s="258"/>
      <c r="Q44" s="258"/>
      <c r="R44" s="258"/>
      <c r="S44" s="258"/>
      <c r="T44" s="258"/>
      <c r="U44" s="258"/>
      <c r="V44" s="258"/>
      <c r="W44" s="258"/>
      <c r="X44" s="258"/>
      <c r="Y44" s="48"/>
      <c r="Z44" s="19"/>
      <c r="AA44" s="20"/>
      <c r="AB44" s="20"/>
      <c r="AC44" s="20"/>
      <c r="AD44" s="31"/>
      <c r="AE44" s="31"/>
      <c r="AF44" s="122"/>
      <c r="AG44" s="122"/>
      <c r="AH44" s="129"/>
      <c r="AI44" s="43" t="s">
        <v>1791</v>
      </c>
      <c r="AJ44" s="20"/>
      <c r="AK44" s="20"/>
      <c r="AL44" s="20"/>
      <c r="AM44" s="20"/>
      <c r="AN44" s="20"/>
      <c r="AO44" s="20"/>
      <c r="AP44" s="20"/>
      <c r="AQ44" s="20"/>
      <c r="AR44" s="20"/>
      <c r="AS44" s="22" t="s">
        <v>1792</v>
      </c>
      <c r="AT44" s="230">
        <v>1</v>
      </c>
      <c r="AU44" s="231"/>
      <c r="AV44" s="54"/>
      <c r="AW44" s="27"/>
      <c r="AX44" s="27"/>
      <c r="AY44" s="27"/>
      <c r="AZ44" s="54"/>
      <c r="BA44" s="27"/>
      <c r="BB44" s="27"/>
      <c r="BC44" s="48"/>
      <c r="BD44" s="195">
        <f>ROUND(ROUND(G45*$AT$8,0)*(1+$AX$19),0)+(ROUND(ROUND(S45*$AT$8,0)*(1+$BB$19),0))</f>
        <v>393</v>
      </c>
      <c r="BE44" s="29"/>
      <c r="BF44" s="224"/>
    </row>
    <row r="45" spans="1:58" s="155" customFormat="1" ht="17.100000000000001" customHeight="1">
      <c r="A45" s="7">
        <v>16</v>
      </c>
      <c r="B45" s="8">
        <v>8454</v>
      </c>
      <c r="C45" s="9" t="s">
        <v>1485</v>
      </c>
      <c r="D45" s="57"/>
      <c r="E45" s="58"/>
      <c r="F45" s="137"/>
      <c r="G45" s="238">
        <v>232</v>
      </c>
      <c r="H45" s="238"/>
      <c r="I45" s="20" t="s">
        <v>121</v>
      </c>
      <c r="J45" s="20"/>
      <c r="K45" s="22"/>
      <c r="L45" s="59"/>
      <c r="M45" s="59"/>
      <c r="N45" s="141"/>
      <c r="O45" s="137"/>
      <c r="P45" s="137"/>
      <c r="Q45" s="137"/>
      <c r="R45" s="137"/>
      <c r="S45" s="265">
        <v>36</v>
      </c>
      <c r="T45" s="265"/>
      <c r="U45" s="20" t="s">
        <v>121</v>
      </c>
      <c r="V45" s="20"/>
      <c r="W45" s="22"/>
      <c r="X45" s="59"/>
      <c r="Y45" s="59"/>
      <c r="Z45" s="118" t="s">
        <v>265</v>
      </c>
      <c r="AA45" s="113"/>
      <c r="AB45" s="113"/>
      <c r="AC45" s="113"/>
      <c r="AD45" s="113"/>
      <c r="AE45" s="113"/>
      <c r="AF45" s="22" t="s">
        <v>1792</v>
      </c>
      <c r="AG45" s="236">
        <v>0.7</v>
      </c>
      <c r="AH45" s="23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26"/>
      <c r="AT45" s="39"/>
      <c r="AU45" s="40"/>
      <c r="AV45" s="124"/>
      <c r="AW45" s="122"/>
      <c r="AX45" s="122"/>
      <c r="AY45" s="122"/>
      <c r="AZ45" s="124"/>
      <c r="BA45" s="122"/>
      <c r="BB45" s="122"/>
      <c r="BC45" s="129"/>
      <c r="BD45" s="196">
        <f>ROUND(ROUND(G45*$AG$9,0)*(1+$AX$19),0)+(ROUND(ROUND(S45*$AG$9,0)*(1+$BB$19),0))</f>
        <v>274</v>
      </c>
      <c r="BE45" s="41"/>
      <c r="BF45" s="224">
        <f>G45+S45</f>
        <v>268</v>
      </c>
    </row>
    <row r="46" spans="1:58" s="155" customFormat="1" ht="17.100000000000001" hidden="1" customHeight="1">
      <c r="A46" s="25"/>
      <c r="B46" s="25"/>
      <c r="C46" s="14"/>
      <c r="D46" s="57"/>
      <c r="E46" s="58"/>
      <c r="F46" s="58"/>
      <c r="G46" s="137"/>
      <c r="H46" s="137"/>
      <c r="I46" s="137"/>
      <c r="J46" s="137"/>
      <c r="K46" s="137"/>
      <c r="L46" s="137"/>
      <c r="M46" s="22"/>
      <c r="N46" s="21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68"/>
      <c r="Z46" s="172"/>
      <c r="AA46" s="170"/>
      <c r="AB46" s="170"/>
      <c r="AC46" s="170"/>
      <c r="AD46" s="170"/>
      <c r="AE46" s="170"/>
      <c r="AF46" s="24"/>
      <c r="AG46" s="27"/>
      <c r="AH46" s="27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24"/>
      <c r="AT46" s="37"/>
      <c r="AU46" s="37"/>
      <c r="AV46" s="121"/>
      <c r="AW46" s="121"/>
      <c r="AX46" s="121"/>
      <c r="AY46" s="121"/>
      <c r="AZ46" s="121"/>
      <c r="BA46" s="121"/>
      <c r="BB46" s="121"/>
      <c r="BC46" s="121"/>
      <c r="BD46" s="34"/>
      <c r="BE46" s="51"/>
      <c r="BF46" s="224"/>
    </row>
    <row r="47" spans="1:58" ht="17.100000000000001" customHeight="1">
      <c r="A47" s="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BF47" s="225"/>
    </row>
    <row r="48" spans="1:58" ht="17.100000000000001" customHeight="1">
      <c r="A48" s="1"/>
      <c r="BF48" s="225"/>
    </row>
    <row r="49" spans="1:58" ht="17.100000000000001" customHeight="1">
      <c r="A49" s="1"/>
      <c r="B49" s="1" t="s">
        <v>1233</v>
      </c>
      <c r="BF49" s="225"/>
    </row>
    <row r="50" spans="1:58" s="155" customFormat="1" ht="17.100000000000001" customHeight="1">
      <c r="A50" s="2" t="s">
        <v>1793</v>
      </c>
      <c r="B50" s="151"/>
      <c r="C50" s="11" t="s">
        <v>114</v>
      </c>
      <c r="D50" s="152"/>
      <c r="E50" s="148"/>
      <c r="F50" s="148"/>
      <c r="G50" s="148"/>
      <c r="H50" s="148"/>
      <c r="I50" s="148"/>
      <c r="J50" s="148"/>
      <c r="K50" s="16"/>
      <c r="L50" s="16"/>
      <c r="M50" s="16"/>
      <c r="N50" s="16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6"/>
      <c r="AA50" s="148"/>
      <c r="AB50" s="255" t="s">
        <v>1794</v>
      </c>
      <c r="AC50" s="255"/>
      <c r="AD50" s="255"/>
      <c r="AE50" s="255"/>
      <c r="AF50" s="148"/>
      <c r="AG50" s="153"/>
      <c r="AH50" s="153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3" t="s">
        <v>115</v>
      </c>
      <c r="BE50" s="3" t="s">
        <v>116</v>
      </c>
      <c r="BF50" s="226"/>
    </row>
    <row r="51" spans="1:58" s="155" customFormat="1" ht="17.100000000000001" customHeight="1">
      <c r="A51" s="4" t="s">
        <v>117</v>
      </c>
      <c r="B51" s="5" t="s">
        <v>118</v>
      </c>
      <c r="C51" s="21"/>
      <c r="D51" s="164"/>
      <c r="E51" s="165"/>
      <c r="F51" s="165"/>
      <c r="G51" s="165"/>
      <c r="H51" s="165"/>
      <c r="I51" s="70" t="s">
        <v>1854</v>
      </c>
      <c r="J51" s="165"/>
      <c r="K51" s="71"/>
      <c r="L51" s="71"/>
      <c r="M51" s="71"/>
      <c r="N51" s="7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20"/>
      <c r="AA51" s="122"/>
      <c r="AB51" s="122"/>
      <c r="AC51" s="122"/>
      <c r="AD51" s="122"/>
      <c r="AE51" s="156"/>
      <c r="AF51" s="122"/>
      <c r="AG51" s="156"/>
      <c r="AH51" s="156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6" t="s">
        <v>119</v>
      </c>
      <c r="BE51" s="6" t="s">
        <v>120</v>
      </c>
      <c r="BF51" s="226"/>
    </row>
    <row r="52" spans="1:58" s="155" customFormat="1" ht="17.100000000000001" customHeight="1">
      <c r="A52" s="7">
        <v>16</v>
      </c>
      <c r="B52" s="8">
        <v>8460</v>
      </c>
      <c r="C52" s="9" t="s">
        <v>1921</v>
      </c>
      <c r="D52" s="242" t="s">
        <v>869</v>
      </c>
      <c r="E52" s="243"/>
      <c r="F52" s="243"/>
      <c r="G52" s="243"/>
      <c r="H52" s="243"/>
      <c r="I52" s="243"/>
      <c r="J52" s="243"/>
      <c r="K52" s="243"/>
      <c r="L52" s="243"/>
      <c r="M52" s="243"/>
      <c r="N52" s="15"/>
      <c r="O52" s="259" t="s">
        <v>1486</v>
      </c>
      <c r="P52" s="294"/>
      <c r="Q52" s="294"/>
      <c r="R52" s="294"/>
      <c r="S52" s="294"/>
      <c r="T52" s="294"/>
      <c r="U52" s="294"/>
      <c r="V52" s="294"/>
      <c r="W52" s="294"/>
      <c r="X52" s="294"/>
      <c r="Y52" s="52"/>
      <c r="Z52" s="16"/>
      <c r="AA52" s="16"/>
      <c r="AB52" s="16"/>
      <c r="AC52" s="16"/>
      <c r="AD52" s="28"/>
      <c r="AE52" s="28"/>
      <c r="AF52" s="16"/>
      <c r="AG52" s="44"/>
      <c r="AH52" s="45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26"/>
      <c r="AT52" s="39"/>
      <c r="AU52" s="40"/>
      <c r="AV52" s="53"/>
      <c r="AW52" s="46"/>
      <c r="AX52" s="46"/>
      <c r="AY52" s="46"/>
      <c r="AZ52" s="46"/>
      <c r="BA52" s="46"/>
      <c r="BB52" s="46"/>
      <c r="BC52" s="52"/>
      <c r="BD52" s="195">
        <f>ROUND(G54*(1+$AY$64),0)+(ROUND(S54,0))</f>
        <v>174</v>
      </c>
      <c r="BE52" s="49" t="s">
        <v>1790</v>
      </c>
      <c r="BF52" s="224"/>
    </row>
    <row r="53" spans="1:58" s="155" customFormat="1" ht="17.100000000000001" customHeight="1">
      <c r="A53" s="7">
        <v>16</v>
      </c>
      <c r="B53" s="8">
        <v>8461</v>
      </c>
      <c r="C53" s="9" t="s">
        <v>1922</v>
      </c>
      <c r="D53" s="244"/>
      <c r="E53" s="245"/>
      <c r="F53" s="245"/>
      <c r="G53" s="245"/>
      <c r="H53" s="245"/>
      <c r="I53" s="245"/>
      <c r="J53" s="245"/>
      <c r="K53" s="245"/>
      <c r="L53" s="245"/>
      <c r="M53" s="245"/>
      <c r="N53" s="123"/>
      <c r="O53" s="296"/>
      <c r="P53" s="297"/>
      <c r="Q53" s="297"/>
      <c r="R53" s="297"/>
      <c r="S53" s="297"/>
      <c r="T53" s="297"/>
      <c r="U53" s="297"/>
      <c r="V53" s="297"/>
      <c r="W53" s="297"/>
      <c r="X53" s="297"/>
      <c r="Y53" s="48"/>
      <c r="Z53" s="19"/>
      <c r="AA53" s="20"/>
      <c r="AB53" s="20"/>
      <c r="AC53" s="20"/>
      <c r="AD53" s="31"/>
      <c r="AE53" s="31"/>
      <c r="AF53" s="122"/>
      <c r="AG53" s="122"/>
      <c r="AH53" s="129"/>
      <c r="AI53" s="43" t="s">
        <v>1791</v>
      </c>
      <c r="AJ53" s="20"/>
      <c r="AK53" s="20"/>
      <c r="AL53" s="20"/>
      <c r="AM53" s="20"/>
      <c r="AN53" s="20"/>
      <c r="AO53" s="20"/>
      <c r="AP53" s="20"/>
      <c r="AQ53" s="20"/>
      <c r="AR53" s="20"/>
      <c r="AS53" s="22" t="s">
        <v>1792</v>
      </c>
      <c r="AT53" s="230">
        <v>1</v>
      </c>
      <c r="AU53" s="231"/>
      <c r="AV53" s="54"/>
      <c r="AW53" s="27"/>
      <c r="AX53" s="27"/>
      <c r="AY53" s="27"/>
      <c r="AZ53" s="27"/>
      <c r="BA53" s="27"/>
      <c r="BB53" s="27"/>
      <c r="BC53" s="48"/>
      <c r="BD53" s="195">
        <f>ROUND(ROUND(G54*AT53,0)*(1+$AY$64),0)+(ROUND(S54*AT53,0))</f>
        <v>174</v>
      </c>
      <c r="BE53" s="29"/>
      <c r="BF53" s="224"/>
    </row>
    <row r="54" spans="1:58" s="155" customFormat="1" ht="17.100000000000001" customHeight="1">
      <c r="A54" s="7">
        <v>16</v>
      </c>
      <c r="B54" s="8">
        <v>8462</v>
      </c>
      <c r="C54" s="187" t="s">
        <v>1923</v>
      </c>
      <c r="D54" s="55"/>
      <c r="E54" s="56"/>
      <c r="F54" s="121"/>
      <c r="G54" s="260">
        <v>102</v>
      </c>
      <c r="H54" s="260"/>
      <c r="I54" s="14" t="s">
        <v>121</v>
      </c>
      <c r="J54" s="14"/>
      <c r="K54" s="24"/>
      <c r="L54" s="27"/>
      <c r="M54" s="27"/>
      <c r="N54" s="123"/>
      <c r="S54" s="260">
        <f>$S$9</f>
        <v>46</v>
      </c>
      <c r="T54" s="260"/>
      <c r="U54" s="14" t="s">
        <v>121</v>
      </c>
      <c r="V54" s="14"/>
      <c r="W54" s="14"/>
      <c r="X54" s="14"/>
      <c r="Y54" s="14"/>
      <c r="Z54" s="117" t="s">
        <v>265</v>
      </c>
      <c r="AA54" s="92"/>
      <c r="AB54" s="92"/>
      <c r="AC54" s="92"/>
      <c r="AD54" s="92"/>
      <c r="AE54" s="92"/>
      <c r="AF54" s="24" t="s">
        <v>1792</v>
      </c>
      <c r="AG54" s="317">
        <v>0.7</v>
      </c>
      <c r="AH54" s="318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26"/>
      <c r="AT54" s="39"/>
      <c r="AU54" s="40"/>
      <c r="AV54" s="42"/>
      <c r="BA54" s="37"/>
      <c r="BB54" s="37"/>
      <c r="BC54" s="38"/>
      <c r="BD54" s="195">
        <f>ROUND(ROUND(G54*AG54,0)*(1+$AY$64),0)+(ROUND(S54*AG54,0))</f>
        <v>121</v>
      </c>
      <c r="BE54" s="29"/>
      <c r="BF54" s="224">
        <f>$G$54+S54</f>
        <v>148</v>
      </c>
    </row>
    <row r="55" spans="1:58" s="155" customFormat="1" ht="17.100000000000001" customHeight="1">
      <c r="A55" s="7">
        <v>16</v>
      </c>
      <c r="B55" s="8">
        <v>8463</v>
      </c>
      <c r="C55" s="187" t="s">
        <v>999</v>
      </c>
      <c r="D55" s="211"/>
      <c r="E55" s="212"/>
      <c r="F55" s="212"/>
      <c r="G55" s="212"/>
      <c r="H55" s="212"/>
      <c r="I55" s="212"/>
      <c r="J55" s="212"/>
      <c r="K55" s="212"/>
      <c r="L55" s="212"/>
      <c r="M55" s="212"/>
      <c r="N55" s="18"/>
      <c r="O55" s="294" t="s">
        <v>1487</v>
      </c>
      <c r="P55" s="294"/>
      <c r="Q55" s="294"/>
      <c r="R55" s="294"/>
      <c r="S55" s="294"/>
      <c r="T55" s="294"/>
      <c r="U55" s="294"/>
      <c r="V55" s="294"/>
      <c r="W55" s="294"/>
      <c r="X55" s="294"/>
      <c r="Y55" s="52"/>
      <c r="Z55" s="16"/>
      <c r="AA55" s="16"/>
      <c r="AB55" s="16"/>
      <c r="AC55" s="16"/>
      <c r="AD55" s="28"/>
      <c r="AE55" s="28"/>
      <c r="AF55" s="16"/>
      <c r="AG55" s="44"/>
      <c r="AH55" s="45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26"/>
      <c r="AT55" s="39"/>
      <c r="AU55" s="40"/>
      <c r="AV55" s="42"/>
      <c r="AW55" s="37"/>
      <c r="AX55" s="37"/>
      <c r="AY55" s="37"/>
      <c r="AZ55" s="37"/>
      <c r="BA55" s="37"/>
      <c r="BB55" s="37"/>
      <c r="BC55" s="38"/>
      <c r="BD55" s="195">
        <f>ROUND(G54*(1+$AY$64),0)+(ROUND(S57,0))</f>
        <v>217</v>
      </c>
      <c r="BE55" s="29"/>
      <c r="BF55" s="224"/>
    </row>
    <row r="56" spans="1:58" s="155" customFormat="1" ht="17.100000000000001" customHeight="1">
      <c r="A56" s="7">
        <v>16</v>
      </c>
      <c r="B56" s="8">
        <v>8464</v>
      </c>
      <c r="C56" s="187" t="s">
        <v>1000</v>
      </c>
      <c r="D56" s="211"/>
      <c r="E56" s="212"/>
      <c r="F56" s="212"/>
      <c r="G56" s="212"/>
      <c r="H56" s="212"/>
      <c r="I56" s="212"/>
      <c r="J56" s="212"/>
      <c r="K56" s="212"/>
      <c r="L56" s="212"/>
      <c r="M56" s="212"/>
      <c r="N56" s="123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48"/>
      <c r="Z56" s="19"/>
      <c r="AA56" s="20"/>
      <c r="AB56" s="20"/>
      <c r="AC56" s="20"/>
      <c r="AD56" s="31"/>
      <c r="AE56" s="31"/>
      <c r="AF56" s="122"/>
      <c r="AG56" s="122"/>
      <c r="AH56" s="129"/>
      <c r="AI56" s="43" t="s">
        <v>1791</v>
      </c>
      <c r="AJ56" s="20"/>
      <c r="AK56" s="20"/>
      <c r="AL56" s="20"/>
      <c r="AM56" s="20"/>
      <c r="AN56" s="20"/>
      <c r="AO56" s="20"/>
      <c r="AP56" s="20"/>
      <c r="AQ56" s="20"/>
      <c r="AR56" s="20"/>
      <c r="AS56" s="22" t="s">
        <v>1792</v>
      </c>
      <c r="AT56" s="230">
        <v>1</v>
      </c>
      <c r="AU56" s="231"/>
      <c r="AV56" s="54"/>
      <c r="AW56" s="27"/>
      <c r="AX56" s="27"/>
      <c r="AY56" s="27"/>
      <c r="AZ56" s="27"/>
      <c r="BA56" s="27"/>
      <c r="BB56" s="27"/>
      <c r="BC56" s="48"/>
      <c r="BD56" s="195">
        <f>ROUND(ROUND(G54*AT56,0)*(1+$AY$64),0)+(ROUND(S57*AT56,0))</f>
        <v>217</v>
      </c>
      <c r="BE56" s="29"/>
      <c r="BF56" s="224"/>
    </row>
    <row r="57" spans="1:58" s="155" customFormat="1" ht="17.100000000000001" customHeight="1">
      <c r="A57" s="7">
        <v>16</v>
      </c>
      <c r="B57" s="8">
        <v>8465</v>
      </c>
      <c r="C57" s="187" t="s">
        <v>712</v>
      </c>
      <c r="D57" s="211"/>
      <c r="E57" s="212"/>
      <c r="F57" s="212"/>
      <c r="G57" s="212"/>
      <c r="H57" s="212"/>
      <c r="I57" s="212"/>
      <c r="J57" s="212"/>
      <c r="K57" s="212"/>
      <c r="L57" s="212"/>
      <c r="M57" s="212"/>
      <c r="N57" s="123"/>
      <c r="S57" s="260">
        <f>$S$13</f>
        <v>89</v>
      </c>
      <c r="T57" s="260"/>
      <c r="U57" s="14" t="s">
        <v>121</v>
      </c>
      <c r="V57" s="14"/>
      <c r="W57" s="14"/>
      <c r="X57" s="14"/>
      <c r="Y57" s="14"/>
      <c r="Z57" s="117" t="s">
        <v>265</v>
      </c>
      <c r="AA57" s="92"/>
      <c r="AB57" s="92"/>
      <c r="AC57" s="92"/>
      <c r="AD57" s="92"/>
      <c r="AE57" s="92"/>
      <c r="AF57" s="24" t="s">
        <v>1792</v>
      </c>
      <c r="AG57" s="317">
        <v>0.7</v>
      </c>
      <c r="AH57" s="318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26"/>
      <c r="AT57" s="39"/>
      <c r="AU57" s="40"/>
      <c r="AV57" s="42"/>
      <c r="AW57" s="121"/>
      <c r="AX57" s="121"/>
      <c r="AY57" s="121"/>
      <c r="AZ57" s="121"/>
      <c r="BA57" s="37"/>
      <c r="BB57" s="37"/>
      <c r="BC57" s="38"/>
      <c r="BD57" s="195">
        <f>ROUND(ROUND(G54*AG57,0)*(1+$AY$64),0)+(ROUND(S57*AG57,0))</f>
        <v>151</v>
      </c>
      <c r="BE57" s="29"/>
      <c r="BF57" s="224">
        <f t="shared" ref="BF57:BF64" si="3">$G$54+S57</f>
        <v>191</v>
      </c>
    </row>
    <row r="58" spans="1:58" s="155" customFormat="1" ht="16.5" hidden="1" customHeight="1">
      <c r="A58" s="7">
        <v>16</v>
      </c>
      <c r="B58" s="8">
        <v>8466</v>
      </c>
      <c r="C58" s="9" t="s">
        <v>713</v>
      </c>
      <c r="D58" s="211"/>
      <c r="E58" s="212"/>
      <c r="F58" s="212"/>
      <c r="G58" s="212"/>
      <c r="H58" s="212"/>
      <c r="I58" s="212"/>
      <c r="J58" s="212"/>
      <c r="K58" s="212"/>
      <c r="L58" s="212"/>
      <c r="M58" s="212"/>
      <c r="N58" s="18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60"/>
      <c r="Z58" s="96"/>
      <c r="AA58" s="97"/>
      <c r="AB58" s="97"/>
      <c r="AC58" s="97"/>
      <c r="AD58" s="97"/>
      <c r="AE58" s="97"/>
      <c r="AF58" s="22" t="s">
        <v>1792</v>
      </c>
      <c r="AG58" s="230">
        <v>0.7</v>
      </c>
      <c r="AH58" s="231"/>
      <c r="AI58" s="43" t="s">
        <v>1791</v>
      </c>
      <c r="AJ58" s="20"/>
      <c r="AK58" s="20"/>
      <c r="AL58" s="20"/>
      <c r="AM58" s="20"/>
      <c r="AN58" s="20"/>
      <c r="AO58" s="20"/>
      <c r="AP58" s="20"/>
      <c r="AQ58" s="20"/>
      <c r="AR58" s="20"/>
      <c r="AS58" s="22" t="s">
        <v>1792</v>
      </c>
      <c r="AT58" s="230">
        <v>1</v>
      </c>
      <c r="AU58" s="231"/>
      <c r="AV58" s="54"/>
      <c r="AW58" s="121"/>
      <c r="AX58" s="121"/>
      <c r="AY58" s="121"/>
      <c r="AZ58" s="121"/>
      <c r="BA58" s="27"/>
      <c r="BB58" s="27"/>
      <c r="BC58" s="48"/>
      <c r="BD58" s="195">
        <f>ROUND(ROUND(ROUND(G57*AG58,0)*AT58,0)*(1+AY64),0)+(ROUND(ROUND(S57*AG58,0)*AT58,0))</f>
        <v>62</v>
      </c>
      <c r="BE58" s="29"/>
      <c r="BF58" s="224">
        <f t="shared" si="3"/>
        <v>102</v>
      </c>
    </row>
    <row r="59" spans="1:58" s="155" customFormat="1" ht="17.100000000000001" customHeight="1">
      <c r="A59" s="7">
        <v>16</v>
      </c>
      <c r="B59" s="8">
        <v>8467</v>
      </c>
      <c r="C59" s="187" t="s">
        <v>1924</v>
      </c>
      <c r="D59" s="211"/>
      <c r="E59" s="212"/>
      <c r="F59" s="212"/>
      <c r="G59" s="212"/>
      <c r="H59" s="212"/>
      <c r="I59" s="212"/>
      <c r="J59" s="212"/>
      <c r="K59" s="212"/>
      <c r="L59" s="212"/>
      <c r="M59" s="212"/>
      <c r="N59" s="18"/>
      <c r="O59" s="294" t="s">
        <v>1488</v>
      </c>
      <c r="P59" s="294"/>
      <c r="Q59" s="294"/>
      <c r="R59" s="294"/>
      <c r="S59" s="294"/>
      <c r="T59" s="294"/>
      <c r="U59" s="294"/>
      <c r="V59" s="294"/>
      <c r="W59" s="294"/>
      <c r="X59" s="294"/>
      <c r="Y59" s="52"/>
      <c r="Z59" s="16"/>
      <c r="AA59" s="16"/>
      <c r="AB59" s="16"/>
      <c r="AC59" s="16"/>
      <c r="AD59" s="28"/>
      <c r="AE59" s="28"/>
      <c r="AF59" s="16"/>
      <c r="AG59" s="44"/>
      <c r="AH59" s="45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26"/>
      <c r="AT59" s="39"/>
      <c r="AU59" s="40"/>
      <c r="AV59" s="42"/>
      <c r="AW59" s="37"/>
      <c r="AX59" s="37"/>
      <c r="AY59" s="37"/>
      <c r="AZ59" s="37"/>
      <c r="BA59" s="37"/>
      <c r="BB59" s="37"/>
      <c r="BC59" s="38"/>
      <c r="BD59" s="195">
        <f>ROUND(G54*(1+$AY$64),0)+(ROUND(S61,0))</f>
        <v>258</v>
      </c>
      <c r="BE59" s="29"/>
      <c r="BF59" s="224"/>
    </row>
    <row r="60" spans="1:58" s="155" customFormat="1" ht="17.100000000000001" customHeight="1">
      <c r="A60" s="7">
        <v>16</v>
      </c>
      <c r="B60" s="8">
        <v>8468</v>
      </c>
      <c r="C60" s="187" t="s">
        <v>1925</v>
      </c>
      <c r="D60" s="211"/>
      <c r="E60" s="212"/>
      <c r="F60" s="212"/>
      <c r="G60" s="212"/>
      <c r="H60" s="212"/>
      <c r="I60" s="212"/>
      <c r="J60" s="212"/>
      <c r="K60" s="212"/>
      <c r="L60" s="212"/>
      <c r="M60" s="212"/>
      <c r="N60" s="123"/>
      <c r="O60" s="297"/>
      <c r="P60" s="297"/>
      <c r="Q60" s="297"/>
      <c r="R60" s="297"/>
      <c r="S60" s="297"/>
      <c r="T60" s="297"/>
      <c r="U60" s="297"/>
      <c r="V60" s="297"/>
      <c r="W60" s="297"/>
      <c r="X60" s="297"/>
      <c r="Y60" s="48"/>
      <c r="Z60" s="19"/>
      <c r="AA60" s="20"/>
      <c r="AB60" s="20"/>
      <c r="AC60" s="20"/>
      <c r="AD60" s="31"/>
      <c r="AE60" s="31"/>
      <c r="AF60" s="122"/>
      <c r="AG60" s="122"/>
      <c r="AH60" s="129"/>
      <c r="AI60" s="43" t="s">
        <v>1791</v>
      </c>
      <c r="AJ60" s="20"/>
      <c r="AK60" s="20"/>
      <c r="AL60" s="20"/>
      <c r="AM60" s="20"/>
      <c r="AN60" s="20"/>
      <c r="AO60" s="20"/>
      <c r="AP60" s="20"/>
      <c r="AQ60" s="20"/>
      <c r="AR60" s="20"/>
      <c r="AS60" s="22" t="s">
        <v>1792</v>
      </c>
      <c r="AT60" s="230">
        <v>1</v>
      </c>
      <c r="AU60" s="231"/>
      <c r="AV60" s="54"/>
      <c r="AW60" s="27"/>
      <c r="AX60" s="27"/>
      <c r="AY60" s="27"/>
      <c r="AZ60" s="27"/>
      <c r="BA60" s="27"/>
      <c r="BB60" s="27"/>
      <c r="BC60" s="48"/>
      <c r="BD60" s="195">
        <f>ROUND(ROUND(G54*AT60,0)*(1+$AY$64),0)+(ROUND(S61*AT60,0))</f>
        <v>258</v>
      </c>
      <c r="BE60" s="29"/>
      <c r="BF60" s="224"/>
    </row>
    <row r="61" spans="1:58" s="155" customFormat="1" ht="17.100000000000001" customHeight="1">
      <c r="A61" s="7">
        <v>16</v>
      </c>
      <c r="B61" s="8">
        <v>8469</v>
      </c>
      <c r="C61" s="9" t="s">
        <v>1926</v>
      </c>
      <c r="D61" s="211"/>
      <c r="E61" s="212"/>
      <c r="F61" s="212"/>
      <c r="G61" s="212"/>
      <c r="H61" s="212"/>
      <c r="I61" s="212"/>
      <c r="J61" s="212"/>
      <c r="K61" s="212"/>
      <c r="L61" s="212"/>
      <c r="M61" s="212"/>
      <c r="N61" s="123"/>
      <c r="S61" s="261">
        <v>130</v>
      </c>
      <c r="T61" s="261"/>
      <c r="U61" s="14" t="s">
        <v>121</v>
      </c>
      <c r="V61" s="14"/>
      <c r="W61" s="14"/>
      <c r="X61" s="14"/>
      <c r="Y61" s="14"/>
      <c r="Z61" s="117" t="s">
        <v>265</v>
      </c>
      <c r="AA61" s="92"/>
      <c r="AB61" s="92"/>
      <c r="AC61" s="92"/>
      <c r="AD61" s="92"/>
      <c r="AE61" s="92"/>
      <c r="AF61" s="24" t="s">
        <v>1792</v>
      </c>
      <c r="AG61" s="317">
        <v>0.7</v>
      </c>
      <c r="AH61" s="318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26"/>
      <c r="AT61" s="39"/>
      <c r="AU61" s="40"/>
      <c r="AV61" s="42"/>
      <c r="AW61" s="121"/>
      <c r="AX61" s="121"/>
      <c r="AY61" s="121"/>
      <c r="AZ61" s="121"/>
      <c r="BA61" s="37"/>
      <c r="BB61" s="37"/>
      <c r="BC61" s="38"/>
      <c r="BD61" s="195">
        <f>ROUND(ROUND(G54*AG61,0)*(1+$AY$64),0)+(ROUND(S61*AG61,0))</f>
        <v>180</v>
      </c>
      <c r="BE61" s="29"/>
      <c r="BF61" s="224">
        <f t="shared" si="3"/>
        <v>232</v>
      </c>
    </row>
    <row r="62" spans="1:58" s="155" customFormat="1" ht="17.100000000000001" customHeight="1">
      <c r="A62" s="7">
        <v>16</v>
      </c>
      <c r="B62" s="8">
        <v>8470</v>
      </c>
      <c r="C62" s="9" t="s">
        <v>1001</v>
      </c>
      <c r="D62" s="211"/>
      <c r="E62" s="212"/>
      <c r="F62" s="212"/>
      <c r="G62" s="212"/>
      <c r="H62" s="212"/>
      <c r="I62" s="212"/>
      <c r="J62" s="212"/>
      <c r="K62" s="212"/>
      <c r="L62" s="212"/>
      <c r="M62" s="212"/>
      <c r="N62" s="18"/>
      <c r="O62" s="259" t="s">
        <v>1489</v>
      </c>
      <c r="P62" s="294"/>
      <c r="Q62" s="294"/>
      <c r="R62" s="294"/>
      <c r="S62" s="294"/>
      <c r="T62" s="294"/>
      <c r="U62" s="294"/>
      <c r="V62" s="294"/>
      <c r="W62" s="294"/>
      <c r="X62" s="294"/>
      <c r="Y62" s="131"/>
      <c r="Z62" s="16"/>
      <c r="AA62" s="16"/>
      <c r="AB62" s="16"/>
      <c r="AC62" s="16"/>
      <c r="AD62" s="28"/>
      <c r="AE62" s="28"/>
      <c r="AF62" s="16"/>
      <c r="AG62" s="44"/>
      <c r="AH62" s="45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26"/>
      <c r="AT62" s="39"/>
      <c r="AU62" s="40"/>
      <c r="AV62" s="163"/>
      <c r="AW62" s="263" t="s">
        <v>1252</v>
      </c>
      <c r="AX62" s="263"/>
      <c r="AY62" s="263"/>
      <c r="AZ62" s="263"/>
      <c r="BA62" s="37"/>
      <c r="BB62" s="37"/>
      <c r="BC62" s="38"/>
      <c r="BD62" s="195">
        <f>ROUND(G54*(1+$AY$64),0)+(ROUND(S64,0))</f>
        <v>294</v>
      </c>
      <c r="BE62" s="29"/>
      <c r="BF62" s="224"/>
    </row>
    <row r="63" spans="1:58" s="155" customFormat="1" ht="17.100000000000001" customHeight="1">
      <c r="A63" s="7">
        <v>16</v>
      </c>
      <c r="B63" s="8">
        <v>8471</v>
      </c>
      <c r="C63" s="9" t="s">
        <v>1002</v>
      </c>
      <c r="D63" s="211"/>
      <c r="E63" s="212"/>
      <c r="F63" s="212"/>
      <c r="G63" s="212"/>
      <c r="H63" s="212"/>
      <c r="I63" s="212"/>
      <c r="J63" s="212"/>
      <c r="K63" s="212"/>
      <c r="L63" s="212"/>
      <c r="M63" s="212"/>
      <c r="N63" s="18"/>
      <c r="O63" s="296"/>
      <c r="P63" s="297"/>
      <c r="Q63" s="297"/>
      <c r="R63" s="297"/>
      <c r="S63" s="297"/>
      <c r="T63" s="297"/>
      <c r="U63" s="297"/>
      <c r="V63" s="297"/>
      <c r="W63" s="297"/>
      <c r="X63" s="297"/>
      <c r="Y63" s="132"/>
      <c r="Z63" s="19"/>
      <c r="AA63" s="20"/>
      <c r="AB63" s="20"/>
      <c r="AC63" s="20"/>
      <c r="AD63" s="31"/>
      <c r="AE63" s="31"/>
      <c r="AF63" s="122"/>
      <c r="AG63" s="122"/>
      <c r="AH63" s="129"/>
      <c r="AI63" s="43" t="s">
        <v>1791</v>
      </c>
      <c r="AJ63" s="20"/>
      <c r="AK63" s="20"/>
      <c r="AL63" s="20"/>
      <c r="AM63" s="20"/>
      <c r="AN63" s="20"/>
      <c r="AO63" s="20"/>
      <c r="AP63" s="20"/>
      <c r="AQ63" s="20"/>
      <c r="AR63" s="20"/>
      <c r="AS63" s="22" t="s">
        <v>1792</v>
      </c>
      <c r="AT63" s="230">
        <v>1</v>
      </c>
      <c r="AU63" s="231"/>
      <c r="AV63" s="163"/>
      <c r="AW63" s="263"/>
      <c r="AX63" s="263"/>
      <c r="AY63" s="263"/>
      <c r="AZ63" s="263"/>
      <c r="BA63" s="27"/>
      <c r="BB63" s="27"/>
      <c r="BC63" s="48"/>
      <c r="BD63" s="195">
        <f>ROUND(ROUND(G54*AT63,0)*(1+$AY$64),0)+(ROUND(S64*AT63,0))</f>
        <v>294</v>
      </c>
      <c r="BE63" s="29"/>
      <c r="BF63" s="224"/>
    </row>
    <row r="64" spans="1:58" s="155" customFormat="1" ht="17.100000000000001" customHeight="1">
      <c r="A64" s="7">
        <v>16</v>
      </c>
      <c r="B64" s="8">
        <v>8472</v>
      </c>
      <c r="C64" s="9" t="s">
        <v>714</v>
      </c>
      <c r="D64" s="211"/>
      <c r="E64" s="212"/>
      <c r="F64" s="212"/>
      <c r="G64" s="212"/>
      <c r="H64" s="212"/>
      <c r="I64" s="212"/>
      <c r="J64" s="212"/>
      <c r="K64" s="212"/>
      <c r="L64" s="212"/>
      <c r="M64" s="212"/>
      <c r="N64" s="18"/>
      <c r="S64" s="261">
        <v>166</v>
      </c>
      <c r="T64" s="261"/>
      <c r="U64" s="14" t="s">
        <v>121</v>
      </c>
      <c r="V64" s="14"/>
      <c r="W64" s="14"/>
      <c r="X64" s="14"/>
      <c r="Y64" s="14"/>
      <c r="Z64" s="117" t="s">
        <v>265</v>
      </c>
      <c r="AA64" s="92"/>
      <c r="AB64" s="92"/>
      <c r="AC64" s="92"/>
      <c r="AD64" s="92"/>
      <c r="AE64" s="92"/>
      <c r="AF64" s="24" t="s">
        <v>1792</v>
      </c>
      <c r="AG64" s="317">
        <v>0.7</v>
      </c>
      <c r="AH64" s="318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26"/>
      <c r="AT64" s="39"/>
      <c r="AU64" s="40"/>
      <c r="AV64" s="163"/>
      <c r="AW64" s="77" t="s">
        <v>1854</v>
      </c>
      <c r="AX64" s="51" t="s">
        <v>1792</v>
      </c>
      <c r="AY64" s="239">
        <v>0.25</v>
      </c>
      <c r="AZ64" s="239"/>
      <c r="BA64" s="37"/>
      <c r="BB64" s="37"/>
      <c r="BC64" s="38"/>
      <c r="BD64" s="195">
        <f>ROUND(ROUND(G54*AG64,0)*(1+$AY$64),0)+(ROUND(S64*AG64,0))</f>
        <v>205</v>
      </c>
      <c r="BE64" s="29"/>
      <c r="BF64" s="224">
        <f t="shared" si="3"/>
        <v>268</v>
      </c>
    </row>
    <row r="65" spans="1:58" s="155" customFormat="1" ht="17.100000000000001" hidden="1" customHeight="1">
      <c r="A65" s="7">
        <v>16</v>
      </c>
      <c r="B65" s="8">
        <v>8473</v>
      </c>
      <c r="C65" s="9" t="s">
        <v>715</v>
      </c>
      <c r="D65" s="56"/>
      <c r="E65" s="56"/>
      <c r="F65" s="56"/>
      <c r="G65" s="56"/>
      <c r="H65" s="159"/>
      <c r="I65" s="159"/>
      <c r="J65" s="159"/>
      <c r="K65" s="14"/>
      <c r="L65" s="14"/>
      <c r="M65" s="14"/>
      <c r="N65" s="18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60"/>
      <c r="Z65" s="96"/>
      <c r="AA65" s="97"/>
      <c r="AB65" s="97"/>
      <c r="AC65" s="97"/>
      <c r="AD65" s="97"/>
      <c r="AE65" s="97"/>
      <c r="AF65" s="22" t="s">
        <v>1792</v>
      </c>
      <c r="AG65" s="230">
        <v>0.7</v>
      </c>
      <c r="AH65" s="231"/>
      <c r="AI65" s="43" t="s">
        <v>1791</v>
      </c>
      <c r="AJ65" s="20"/>
      <c r="AK65" s="20"/>
      <c r="AL65" s="20"/>
      <c r="AM65" s="20"/>
      <c r="AN65" s="20"/>
      <c r="AO65" s="20"/>
      <c r="AP65" s="20"/>
      <c r="AQ65" s="20"/>
      <c r="AR65" s="20"/>
      <c r="AS65" s="22" t="s">
        <v>1792</v>
      </c>
      <c r="AT65" s="230">
        <v>1</v>
      </c>
      <c r="AU65" s="231"/>
      <c r="AV65" s="76"/>
      <c r="AW65" s="77"/>
      <c r="AX65" s="77"/>
      <c r="AY65" s="121"/>
      <c r="AZ65" s="24" t="s">
        <v>824</v>
      </c>
      <c r="BA65" s="27"/>
      <c r="BB65" s="27"/>
      <c r="BC65" s="48"/>
      <c r="BD65" s="195">
        <f>ROUND(ROUND(ROUND(G57*AG65,0)*AT65,0)*(1+AY64),0)+(ROUND(ROUND(S64*AG65,0)*AT65,0))</f>
        <v>116</v>
      </c>
      <c r="BE65" s="29"/>
      <c r="BF65" s="224">
        <f t="shared" ref="BF65:BF86" si="4">G65+S65</f>
        <v>0</v>
      </c>
    </row>
    <row r="66" spans="1:58" s="155" customFormat="1" ht="17.100000000000001" customHeight="1">
      <c r="A66" s="7">
        <v>16</v>
      </c>
      <c r="B66" s="8">
        <v>8474</v>
      </c>
      <c r="C66" s="9" t="s">
        <v>1927</v>
      </c>
      <c r="D66" s="242" t="s">
        <v>1490</v>
      </c>
      <c r="E66" s="243"/>
      <c r="F66" s="243"/>
      <c r="G66" s="243"/>
      <c r="H66" s="243"/>
      <c r="I66" s="243"/>
      <c r="J66" s="243"/>
      <c r="K66" s="243"/>
      <c r="L66" s="243"/>
      <c r="M66" s="243"/>
      <c r="N66" s="15"/>
      <c r="O66" s="259" t="s">
        <v>1486</v>
      </c>
      <c r="P66" s="294"/>
      <c r="Q66" s="294"/>
      <c r="R66" s="294"/>
      <c r="S66" s="294"/>
      <c r="T66" s="294"/>
      <c r="U66" s="294"/>
      <c r="V66" s="294"/>
      <c r="W66" s="294"/>
      <c r="X66" s="294"/>
      <c r="Y66" s="52"/>
      <c r="Z66" s="16"/>
      <c r="AA66" s="16"/>
      <c r="AB66" s="16"/>
      <c r="AC66" s="16"/>
      <c r="AD66" s="28"/>
      <c r="AE66" s="28"/>
      <c r="AF66" s="16"/>
      <c r="AG66" s="44"/>
      <c r="AH66" s="45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26"/>
      <c r="AT66" s="39"/>
      <c r="AU66" s="40"/>
      <c r="AV66" s="42"/>
      <c r="AW66" s="37"/>
      <c r="AX66" s="37"/>
      <c r="AY66" s="37"/>
      <c r="AZ66" s="37"/>
      <c r="BA66" s="37"/>
      <c r="BB66" s="37"/>
      <c r="BC66" s="38"/>
      <c r="BD66" s="195">
        <f>ROUND(G68*(1+$AY$64),0)+(ROUND(S68,0))</f>
        <v>228</v>
      </c>
      <c r="BE66" s="29"/>
      <c r="BF66" s="224"/>
    </row>
    <row r="67" spans="1:58" s="155" customFormat="1" ht="17.100000000000001" customHeight="1">
      <c r="A67" s="7">
        <v>16</v>
      </c>
      <c r="B67" s="8">
        <v>8475</v>
      </c>
      <c r="C67" s="9" t="s">
        <v>1928</v>
      </c>
      <c r="D67" s="244"/>
      <c r="E67" s="245"/>
      <c r="F67" s="245"/>
      <c r="G67" s="245"/>
      <c r="H67" s="245"/>
      <c r="I67" s="245"/>
      <c r="J67" s="245"/>
      <c r="K67" s="245"/>
      <c r="L67" s="245"/>
      <c r="M67" s="245"/>
      <c r="N67" s="123"/>
      <c r="O67" s="296"/>
      <c r="P67" s="297"/>
      <c r="Q67" s="297"/>
      <c r="R67" s="297"/>
      <c r="S67" s="297"/>
      <c r="T67" s="297"/>
      <c r="U67" s="297"/>
      <c r="V67" s="297"/>
      <c r="W67" s="297"/>
      <c r="X67" s="297"/>
      <c r="Y67" s="48"/>
      <c r="Z67" s="19"/>
      <c r="AA67" s="20"/>
      <c r="AB67" s="20"/>
      <c r="AC67" s="20"/>
      <c r="AD67" s="31"/>
      <c r="AE67" s="31"/>
      <c r="AF67" s="122"/>
      <c r="AG67" s="122"/>
      <c r="AH67" s="129"/>
      <c r="AI67" s="43" t="s">
        <v>1791</v>
      </c>
      <c r="AJ67" s="20"/>
      <c r="AK67" s="20"/>
      <c r="AL67" s="20"/>
      <c r="AM67" s="20"/>
      <c r="AN67" s="20"/>
      <c r="AO67" s="20"/>
      <c r="AP67" s="20"/>
      <c r="AQ67" s="20"/>
      <c r="AR67" s="20"/>
      <c r="AS67" s="22" t="s">
        <v>1792</v>
      </c>
      <c r="AT67" s="230">
        <v>1</v>
      </c>
      <c r="AU67" s="231"/>
      <c r="AV67" s="54"/>
      <c r="AW67" s="27"/>
      <c r="AX67" s="27"/>
      <c r="AY67" s="27"/>
      <c r="AZ67" s="27"/>
      <c r="BA67" s="27"/>
      <c r="BB67" s="27"/>
      <c r="BC67" s="48"/>
      <c r="BD67" s="195">
        <f>ROUND(ROUND(G68*AT67,0)*(1+$AY$64),0)+(ROUND(S68*AT67,0))</f>
        <v>228</v>
      </c>
      <c r="BE67" s="29"/>
      <c r="BF67" s="224"/>
    </row>
    <row r="68" spans="1:58" s="155" customFormat="1" ht="17.100000000000001" customHeight="1">
      <c r="A68" s="7">
        <v>16</v>
      </c>
      <c r="B68" s="8">
        <v>8476</v>
      </c>
      <c r="C68" s="9" t="s">
        <v>1929</v>
      </c>
      <c r="D68" s="55"/>
      <c r="E68" s="56"/>
      <c r="G68" s="260">
        <v>148</v>
      </c>
      <c r="H68" s="260"/>
      <c r="I68" s="14" t="s">
        <v>121</v>
      </c>
      <c r="J68" s="14"/>
      <c r="K68" s="24"/>
      <c r="L68" s="27"/>
      <c r="M68" s="27"/>
      <c r="N68" s="123"/>
      <c r="S68" s="260">
        <f>$S$25</f>
        <v>43</v>
      </c>
      <c r="T68" s="260"/>
      <c r="U68" s="14" t="s">
        <v>121</v>
      </c>
      <c r="V68" s="14"/>
      <c r="W68" s="14"/>
      <c r="X68" s="14"/>
      <c r="Y68" s="14"/>
      <c r="Z68" s="117" t="s">
        <v>265</v>
      </c>
      <c r="AA68" s="92"/>
      <c r="AB68" s="92"/>
      <c r="AC68" s="92"/>
      <c r="AD68" s="92"/>
      <c r="AE68" s="92"/>
      <c r="AF68" s="24" t="s">
        <v>1792</v>
      </c>
      <c r="AG68" s="317">
        <v>0.7</v>
      </c>
      <c r="AH68" s="318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26"/>
      <c r="AT68" s="39"/>
      <c r="AU68" s="40"/>
      <c r="AV68" s="42"/>
      <c r="AW68" s="121"/>
      <c r="AX68" s="121"/>
      <c r="AY68" s="121"/>
      <c r="AZ68" s="121"/>
      <c r="BA68" s="37"/>
      <c r="BB68" s="37"/>
      <c r="BC68" s="38"/>
      <c r="BD68" s="195">
        <f>ROUND(ROUND(G68*AG68,0)*(1+$AY$64),0)+(ROUND(S68*AG68,0))</f>
        <v>160</v>
      </c>
      <c r="BE68" s="29"/>
      <c r="BF68" s="224">
        <f>$G$68+S68</f>
        <v>191</v>
      </c>
    </row>
    <row r="69" spans="1:58" s="155" customFormat="1" ht="17.100000000000001" customHeight="1">
      <c r="A69" s="7">
        <v>16</v>
      </c>
      <c r="B69" s="8">
        <v>8477</v>
      </c>
      <c r="C69" s="187" t="s">
        <v>1930</v>
      </c>
      <c r="D69" s="211"/>
      <c r="E69" s="212"/>
      <c r="F69" s="212"/>
      <c r="G69" s="212"/>
      <c r="H69" s="212"/>
      <c r="I69" s="212"/>
      <c r="J69" s="212"/>
      <c r="K69" s="212"/>
      <c r="L69" s="212"/>
      <c r="M69" s="212"/>
      <c r="N69" s="18"/>
      <c r="O69" s="294" t="s">
        <v>1487</v>
      </c>
      <c r="P69" s="294"/>
      <c r="Q69" s="294"/>
      <c r="R69" s="294"/>
      <c r="S69" s="294"/>
      <c r="T69" s="294"/>
      <c r="U69" s="294"/>
      <c r="V69" s="294"/>
      <c r="W69" s="294"/>
      <c r="X69" s="294"/>
      <c r="Y69" s="52"/>
      <c r="Z69" s="16"/>
      <c r="AA69" s="16"/>
      <c r="AB69" s="16"/>
      <c r="AC69" s="16"/>
      <c r="AD69" s="28"/>
      <c r="AE69" s="28"/>
      <c r="AF69" s="16"/>
      <c r="AG69" s="44"/>
      <c r="AH69" s="45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26"/>
      <c r="AT69" s="39"/>
      <c r="AU69" s="40"/>
      <c r="AV69" s="42"/>
      <c r="AW69" s="37"/>
      <c r="AX69" s="37"/>
      <c r="AY69" s="37"/>
      <c r="AZ69" s="37"/>
      <c r="BA69" s="37"/>
      <c r="BB69" s="37"/>
      <c r="BC69" s="38"/>
      <c r="BD69" s="195">
        <f>ROUND(G68*(1+$AY$64),0)+(ROUND(S71,0))</f>
        <v>269</v>
      </c>
      <c r="BE69" s="29"/>
      <c r="BF69" s="224"/>
    </row>
    <row r="70" spans="1:58" s="155" customFormat="1" ht="17.100000000000001" customHeight="1">
      <c r="A70" s="7">
        <v>16</v>
      </c>
      <c r="B70" s="8">
        <v>8478</v>
      </c>
      <c r="C70" s="187" t="s">
        <v>1931</v>
      </c>
      <c r="D70" s="211"/>
      <c r="E70" s="212"/>
      <c r="F70" s="212"/>
      <c r="G70" s="212"/>
      <c r="H70" s="212"/>
      <c r="I70" s="212"/>
      <c r="J70" s="212"/>
      <c r="K70" s="212"/>
      <c r="L70" s="212"/>
      <c r="M70" s="212"/>
      <c r="N70" s="123"/>
      <c r="O70" s="297"/>
      <c r="P70" s="297"/>
      <c r="Q70" s="297"/>
      <c r="R70" s="297"/>
      <c r="S70" s="297"/>
      <c r="T70" s="297"/>
      <c r="U70" s="297"/>
      <c r="V70" s="297"/>
      <c r="W70" s="297"/>
      <c r="X70" s="297"/>
      <c r="Y70" s="48"/>
      <c r="Z70" s="19"/>
      <c r="AA70" s="20"/>
      <c r="AB70" s="20"/>
      <c r="AC70" s="20"/>
      <c r="AD70" s="31"/>
      <c r="AE70" s="31"/>
      <c r="AF70" s="122"/>
      <c r="AG70" s="122"/>
      <c r="AH70" s="129"/>
      <c r="AI70" s="43" t="s">
        <v>1829</v>
      </c>
      <c r="AJ70" s="20"/>
      <c r="AK70" s="20"/>
      <c r="AL70" s="20"/>
      <c r="AM70" s="20"/>
      <c r="AN70" s="20"/>
      <c r="AO70" s="20"/>
      <c r="AP70" s="20"/>
      <c r="AQ70" s="20"/>
      <c r="AR70" s="20"/>
      <c r="AS70" s="22" t="s">
        <v>1830</v>
      </c>
      <c r="AT70" s="230">
        <v>1</v>
      </c>
      <c r="AU70" s="231"/>
      <c r="AV70" s="54"/>
      <c r="AW70" s="27"/>
      <c r="AX70" s="27"/>
      <c r="AY70" s="27"/>
      <c r="AZ70" s="27"/>
      <c r="BA70" s="27"/>
      <c r="BB70" s="27"/>
      <c r="BC70" s="48"/>
      <c r="BD70" s="195">
        <f>ROUND(ROUND(G68*AT70,0)*(1+$AY$64),0)+(ROUND(S71*AT70,0))</f>
        <v>269</v>
      </c>
      <c r="BE70" s="29"/>
      <c r="BF70" s="224"/>
    </row>
    <row r="71" spans="1:58" s="155" customFormat="1" ht="17.100000000000001" customHeight="1">
      <c r="A71" s="7">
        <v>16</v>
      </c>
      <c r="B71" s="8">
        <v>8479</v>
      </c>
      <c r="C71" s="187" t="s">
        <v>1932</v>
      </c>
      <c r="D71" s="55"/>
      <c r="E71" s="56"/>
      <c r="F71" s="121"/>
      <c r="G71" s="219"/>
      <c r="H71" s="219"/>
      <c r="I71" s="14"/>
      <c r="J71" s="14"/>
      <c r="K71" s="24"/>
      <c r="L71" s="210"/>
      <c r="M71" s="210"/>
      <c r="N71" s="123"/>
      <c r="S71" s="261">
        <v>84</v>
      </c>
      <c r="T71" s="261"/>
      <c r="U71" s="14" t="s">
        <v>121</v>
      </c>
      <c r="V71" s="14"/>
      <c r="W71" s="14"/>
      <c r="X71" s="14"/>
      <c r="Y71" s="14"/>
      <c r="Z71" s="117" t="s">
        <v>265</v>
      </c>
      <c r="AA71" s="92"/>
      <c r="AB71" s="92"/>
      <c r="AC71" s="92"/>
      <c r="AD71" s="92"/>
      <c r="AE71" s="92"/>
      <c r="AF71" s="24" t="s">
        <v>1830</v>
      </c>
      <c r="AG71" s="317">
        <v>0.7</v>
      </c>
      <c r="AH71" s="318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26"/>
      <c r="AT71" s="39"/>
      <c r="AU71" s="40"/>
      <c r="AV71" s="42"/>
      <c r="AW71" s="121"/>
      <c r="AX71" s="121"/>
      <c r="AY71" s="121"/>
      <c r="AZ71" s="121"/>
      <c r="BA71" s="37"/>
      <c r="BB71" s="37"/>
      <c r="BC71" s="38"/>
      <c r="BD71" s="195">
        <f>ROUND(ROUND(G68*AG71,0)*(1+$AY$64),0)+(ROUND(S71*AG71,0))</f>
        <v>189</v>
      </c>
      <c r="BE71" s="29"/>
      <c r="BF71" s="224">
        <f t="shared" ref="BF71:BF75" si="5">$G$68+S71</f>
        <v>232</v>
      </c>
    </row>
    <row r="72" spans="1:58" s="155" customFormat="1" ht="17.100000000000001" hidden="1" customHeight="1">
      <c r="A72" s="7">
        <v>16</v>
      </c>
      <c r="B72" s="8">
        <v>8480</v>
      </c>
      <c r="C72" s="9" t="s">
        <v>713</v>
      </c>
      <c r="D72" s="55"/>
      <c r="E72" s="56"/>
      <c r="F72" s="56"/>
      <c r="M72" s="67"/>
      <c r="N72" s="18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60"/>
      <c r="Z72" s="96"/>
      <c r="AA72" s="97"/>
      <c r="AB72" s="97"/>
      <c r="AC72" s="97"/>
      <c r="AD72" s="97"/>
      <c r="AE72" s="97"/>
      <c r="AF72" s="22" t="s">
        <v>1830</v>
      </c>
      <c r="AG72" s="230">
        <v>0.7</v>
      </c>
      <c r="AH72" s="231"/>
      <c r="AI72" s="43" t="s">
        <v>1829</v>
      </c>
      <c r="AJ72" s="20"/>
      <c r="AK72" s="20"/>
      <c r="AL72" s="20"/>
      <c r="AM72" s="20"/>
      <c r="AN72" s="20"/>
      <c r="AO72" s="20"/>
      <c r="AP72" s="20"/>
      <c r="AQ72" s="20"/>
      <c r="AR72" s="20"/>
      <c r="AS72" s="22" t="s">
        <v>1830</v>
      </c>
      <c r="AT72" s="230">
        <v>1</v>
      </c>
      <c r="AU72" s="231"/>
      <c r="AV72" s="54"/>
      <c r="AW72" s="121"/>
      <c r="AX72" s="121"/>
      <c r="AY72" s="121"/>
      <c r="AZ72" s="121"/>
      <c r="BA72" s="27"/>
      <c r="BB72" s="27"/>
      <c r="BC72" s="48"/>
      <c r="BD72" s="195" t="e">
        <f>ROUND(ROUND(ROUND(G71*AG72,0)*AT72,0)*(1+#REF!),0)+(ROUND(ROUND(S71*AG72,0)*AT72,0))</f>
        <v>#REF!</v>
      </c>
      <c r="BE72" s="29"/>
      <c r="BF72" s="224">
        <f t="shared" si="5"/>
        <v>148</v>
      </c>
    </row>
    <row r="73" spans="1:58" s="155" customFormat="1" ht="17.100000000000001" customHeight="1">
      <c r="A73" s="7">
        <v>16</v>
      </c>
      <c r="B73" s="8">
        <v>8481</v>
      </c>
      <c r="C73" s="187" t="s">
        <v>1933</v>
      </c>
      <c r="D73" s="211"/>
      <c r="E73" s="212"/>
      <c r="F73" s="212"/>
      <c r="G73" s="212"/>
      <c r="H73" s="212"/>
      <c r="I73" s="212"/>
      <c r="J73" s="212"/>
      <c r="K73" s="212"/>
      <c r="L73" s="212"/>
      <c r="M73" s="212"/>
      <c r="N73" s="18"/>
      <c r="O73" s="294" t="s">
        <v>1488</v>
      </c>
      <c r="P73" s="294"/>
      <c r="Q73" s="294"/>
      <c r="R73" s="294"/>
      <c r="S73" s="294"/>
      <c r="T73" s="294"/>
      <c r="U73" s="294"/>
      <c r="V73" s="294"/>
      <c r="W73" s="294"/>
      <c r="X73" s="294"/>
      <c r="Y73" s="52"/>
      <c r="Z73" s="16"/>
      <c r="AA73" s="16"/>
      <c r="AB73" s="16"/>
      <c r="AC73" s="16"/>
      <c r="AD73" s="28"/>
      <c r="AE73" s="28"/>
      <c r="AF73" s="16"/>
      <c r="AG73" s="44"/>
      <c r="AH73" s="45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26"/>
      <c r="AT73" s="39"/>
      <c r="AU73" s="40"/>
      <c r="AV73" s="42"/>
      <c r="AW73" s="37"/>
      <c r="AX73" s="37"/>
      <c r="AY73" s="37"/>
      <c r="AZ73" s="37"/>
      <c r="BA73" s="37"/>
      <c r="BB73" s="37"/>
      <c r="BC73" s="38"/>
      <c r="BD73" s="195">
        <f>ROUND(G68*(1+$AY$64),0)+(ROUND(S75,0))</f>
        <v>305</v>
      </c>
      <c r="BE73" s="29"/>
      <c r="BF73" s="224"/>
    </row>
    <row r="74" spans="1:58" s="155" customFormat="1" ht="17.100000000000001" customHeight="1">
      <c r="A74" s="7">
        <v>16</v>
      </c>
      <c r="B74" s="8">
        <v>8482</v>
      </c>
      <c r="C74" s="187" t="s">
        <v>1934</v>
      </c>
      <c r="D74" s="211"/>
      <c r="E74" s="212"/>
      <c r="F74" s="212"/>
      <c r="G74" s="212"/>
      <c r="H74" s="212"/>
      <c r="I74" s="212"/>
      <c r="J74" s="212"/>
      <c r="K74" s="212"/>
      <c r="L74" s="212"/>
      <c r="M74" s="212"/>
      <c r="N74" s="123"/>
      <c r="O74" s="297"/>
      <c r="P74" s="297"/>
      <c r="Q74" s="297"/>
      <c r="R74" s="297"/>
      <c r="S74" s="297"/>
      <c r="T74" s="297"/>
      <c r="U74" s="297"/>
      <c r="V74" s="297"/>
      <c r="W74" s="297"/>
      <c r="X74" s="297"/>
      <c r="Y74" s="48"/>
      <c r="Z74" s="19"/>
      <c r="AA74" s="20"/>
      <c r="AB74" s="20"/>
      <c r="AC74" s="20"/>
      <c r="AD74" s="31"/>
      <c r="AE74" s="31"/>
      <c r="AF74" s="122"/>
      <c r="AG74" s="122"/>
      <c r="AH74" s="129"/>
      <c r="AI74" s="43" t="s">
        <v>1829</v>
      </c>
      <c r="AJ74" s="20"/>
      <c r="AK74" s="20"/>
      <c r="AL74" s="20"/>
      <c r="AM74" s="20"/>
      <c r="AN74" s="20"/>
      <c r="AO74" s="20"/>
      <c r="AP74" s="20"/>
      <c r="AQ74" s="20"/>
      <c r="AR74" s="20"/>
      <c r="AS74" s="22" t="s">
        <v>1830</v>
      </c>
      <c r="AT74" s="230">
        <v>1</v>
      </c>
      <c r="AU74" s="231"/>
      <c r="AV74" s="54"/>
      <c r="AW74" s="27"/>
      <c r="AX74" s="27"/>
      <c r="AY74" s="27"/>
      <c r="AZ74" s="27"/>
      <c r="BA74" s="27"/>
      <c r="BB74" s="27"/>
      <c r="BC74" s="48"/>
      <c r="BD74" s="195">
        <f>ROUND(ROUND(G68*AT74,0)*(1+$AY$64),0)+(ROUND(S75*AT74,0))</f>
        <v>305</v>
      </c>
      <c r="BE74" s="29"/>
      <c r="BF74" s="224"/>
    </row>
    <row r="75" spans="1:58" s="155" customFormat="1" ht="17.100000000000001" customHeight="1">
      <c r="A75" s="7">
        <v>16</v>
      </c>
      <c r="B75" s="8">
        <v>8483</v>
      </c>
      <c r="C75" s="9" t="s">
        <v>1935</v>
      </c>
      <c r="D75" s="55"/>
      <c r="E75" s="56"/>
      <c r="G75" s="220"/>
      <c r="H75" s="220"/>
      <c r="I75" s="14"/>
      <c r="J75" s="14"/>
      <c r="K75" s="24"/>
      <c r="L75" s="210"/>
      <c r="M75" s="210"/>
      <c r="N75" s="123"/>
      <c r="S75" s="261">
        <v>120</v>
      </c>
      <c r="T75" s="261"/>
      <c r="U75" s="14" t="s">
        <v>121</v>
      </c>
      <c r="V75" s="14"/>
      <c r="W75" s="14"/>
      <c r="X75" s="14"/>
      <c r="Y75" s="14"/>
      <c r="Z75" s="117" t="s">
        <v>265</v>
      </c>
      <c r="AA75" s="92"/>
      <c r="AB75" s="92"/>
      <c r="AC75" s="92"/>
      <c r="AD75" s="92"/>
      <c r="AE75" s="92"/>
      <c r="AF75" s="24" t="s">
        <v>1830</v>
      </c>
      <c r="AG75" s="317">
        <v>0.7</v>
      </c>
      <c r="AH75" s="318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26"/>
      <c r="AT75" s="39"/>
      <c r="AU75" s="40"/>
      <c r="AV75" s="42"/>
      <c r="AW75" s="121"/>
      <c r="AX75" s="121"/>
      <c r="AY75" s="121"/>
      <c r="AZ75" s="121"/>
      <c r="BA75" s="37"/>
      <c r="BB75" s="37"/>
      <c r="BC75" s="38"/>
      <c r="BD75" s="195">
        <f>ROUND(ROUND(G68*AG75,0)*(1+$AY$64),0)+(ROUND(S75*AG75,0))</f>
        <v>214</v>
      </c>
      <c r="BE75" s="29"/>
      <c r="BF75" s="224">
        <f t="shared" si="5"/>
        <v>268</v>
      </c>
    </row>
    <row r="76" spans="1:58" s="155" customFormat="1" ht="17.100000000000001" customHeight="1">
      <c r="A76" s="7">
        <v>16</v>
      </c>
      <c r="B76" s="8">
        <v>8484</v>
      </c>
      <c r="C76" s="9" t="s">
        <v>1936</v>
      </c>
      <c r="D76" s="242" t="s">
        <v>1491</v>
      </c>
      <c r="E76" s="243"/>
      <c r="F76" s="243"/>
      <c r="G76" s="243"/>
      <c r="H76" s="243"/>
      <c r="I76" s="243"/>
      <c r="J76" s="243"/>
      <c r="K76" s="243"/>
      <c r="L76" s="243"/>
      <c r="M76" s="243"/>
      <c r="N76" s="15"/>
      <c r="O76" s="313" t="s">
        <v>1486</v>
      </c>
      <c r="P76" s="314"/>
      <c r="Q76" s="314"/>
      <c r="R76" s="314"/>
      <c r="S76" s="314"/>
      <c r="T76" s="314"/>
      <c r="U76" s="314"/>
      <c r="V76" s="314"/>
      <c r="W76" s="314"/>
      <c r="X76" s="314"/>
      <c r="Y76" s="52"/>
      <c r="Z76" s="16"/>
      <c r="AA76" s="16"/>
      <c r="AB76" s="16"/>
      <c r="AC76" s="16"/>
      <c r="AD76" s="28"/>
      <c r="AE76" s="28"/>
      <c r="AF76" s="16"/>
      <c r="AG76" s="44"/>
      <c r="AH76" s="45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26"/>
      <c r="AT76" s="39"/>
      <c r="AU76" s="40"/>
      <c r="AV76" s="42"/>
      <c r="AW76" s="37"/>
      <c r="AX76" s="37"/>
      <c r="AY76" s="37"/>
      <c r="AZ76" s="37"/>
      <c r="BA76" s="37"/>
      <c r="BB76" s="37"/>
      <c r="BC76" s="38"/>
      <c r="BD76" s="195">
        <f>ROUND(G78*(1+$AY$64),0)+(ROUND(S78,0))</f>
        <v>280</v>
      </c>
      <c r="BE76" s="29"/>
      <c r="BF76" s="224"/>
    </row>
    <row r="77" spans="1:58" s="155" customFormat="1" ht="17.100000000000001" customHeight="1">
      <c r="A77" s="7">
        <v>16</v>
      </c>
      <c r="B77" s="8">
        <v>8485</v>
      </c>
      <c r="C77" s="9" t="s">
        <v>1937</v>
      </c>
      <c r="D77" s="244"/>
      <c r="E77" s="245"/>
      <c r="F77" s="245"/>
      <c r="G77" s="245"/>
      <c r="H77" s="245"/>
      <c r="I77" s="245"/>
      <c r="J77" s="245"/>
      <c r="K77" s="245"/>
      <c r="L77" s="245"/>
      <c r="M77" s="245"/>
      <c r="N77" s="123"/>
      <c r="O77" s="315"/>
      <c r="P77" s="316"/>
      <c r="Q77" s="316"/>
      <c r="R77" s="316"/>
      <c r="S77" s="316"/>
      <c r="T77" s="316"/>
      <c r="U77" s="316"/>
      <c r="V77" s="316"/>
      <c r="W77" s="316"/>
      <c r="X77" s="316"/>
      <c r="Y77" s="48"/>
      <c r="Z77" s="19"/>
      <c r="AA77" s="20"/>
      <c r="AB77" s="20"/>
      <c r="AC77" s="20"/>
      <c r="AD77" s="31"/>
      <c r="AE77" s="31"/>
      <c r="AF77" s="122"/>
      <c r="AG77" s="122"/>
      <c r="AH77" s="129"/>
      <c r="AI77" s="43" t="s">
        <v>1829</v>
      </c>
      <c r="AJ77" s="20"/>
      <c r="AK77" s="20"/>
      <c r="AL77" s="20"/>
      <c r="AM77" s="20"/>
      <c r="AN77" s="20"/>
      <c r="AO77" s="20"/>
      <c r="AP77" s="20"/>
      <c r="AQ77" s="20"/>
      <c r="AR77" s="20"/>
      <c r="AS77" s="22" t="s">
        <v>1830</v>
      </c>
      <c r="AT77" s="230">
        <v>1</v>
      </c>
      <c r="AU77" s="231"/>
      <c r="AV77" s="54"/>
      <c r="AW77" s="27"/>
      <c r="AX77" s="27"/>
      <c r="AY77" s="27"/>
      <c r="AZ77" s="27"/>
      <c r="BA77" s="27"/>
      <c r="BB77" s="27"/>
      <c r="BC77" s="48"/>
      <c r="BD77" s="195">
        <f>ROUND(ROUND(G78*AT77,0)*(1+$AY$64),0)+(ROUND(S78*AT77,0))</f>
        <v>280</v>
      </c>
      <c r="BE77" s="29"/>
      <c r="BF77" s="224"/>
    </row>
    <row r="78" spans="1:58" s="155" customFormat="1" ht="17.100000000000001" customHeight="1">
      <c r="A78" s="7">
        <v>16</v>
      </c>
      <c r="B78" s="8">
        <v>8486</v>
      </c>
      <c r="C78" s="187" t="s">
        <v>1938</v>
      </c>
      <c r="D78" s="55"/>
      <c r="E78" s="56"/>
      <c r="F78" s="121"/>
      <c r="G78" s="260">
        <v>191</v>
      </c>
      <c r="H78" s="260"/>
      <c r="I78" s="14" t="s">
        <v>121</v>
      </c>
      <c r="J78" s="14"/>
      <c r="K78" s="24"/>
      <c r="L78" s="27"/>
      <c r="M78" s="27"/>
      <c r="N78" s="123"/>
      <c r="S78" s="261">
        <v>41</v>
      </c>
      <c r="T78" s="261"/>
      <c r="U78" s="14" t="s">
        <v>121</v>
      </c>
      <c r="V78" s="14"/>
      <c r="W78" s="14"/>
      <c r="X78" s="14"/>
      <c r="Y78" s="14"/>
      <c r="Z78" s="117" t="s">
        <v>265</v>
      </c>
      <c r="AA78" s="92"/>
      <c r="AB78" s="92"/>
      <c r="AC78" s="92"/>
      <c r="AD78" s="92"/>
      <c r="AE78" s="92"/>
      <c r="AF78" s="24" t="s">
        <v>1830</v>
      </c>
      <c r="AG78" s="317">
        <v>0.7</v>
      </c>
      <c r="AH78" s="318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26"/>
      <c r="AT78" s="39"/>
      <c r="AU78" s="40"/>
      <c r="AV78" s="42"/>
      <c r="AW78" s="121"/>
      <c r="AX78" s="121"/>
      <c r="AY78" s="121"/>
      <c r="AZ78" s="121"/>
      <c r="BA78" s="37"/>
      <c r="BB78" s="37"/>
      <c r="BC78" s="38"/>
      <c r="BD78" s="195">
        <f>ROUND(ROUND(G78*AG78,0)*(1+$AY$64),0)+(ROUND(S78*AG78,0))</f>
        <v>197</v>
      </c>
      <c r="BE78" s="29"/>
      <c r="BF78" s="224">
        <f>$G$78+S78</f>
        <v>232</v>
      </c>
    </row>
    <row r="79" spans="1:58" s="155" customFormat="1" ht="17.100000000000001" customHeight="1">
      <c r="A79" s="7">
        <v>16</v>
      </c>
      <c r="B79" s="8">
        <v>8487</v>
      </c>
      <c r="C79" s="9" t="s">
        <v>1939</v>
      </c>
      <c r="D79" s="211"/>
      <c r="E79" s="212"/>
      <c r="F79" s="212"/>
      <c r="G79" s="212"/>
      <c r="H79" s="212"/>
      <c r="I79" s="212"/>
      <c r="J79" s="212"/>
      <c r="K79" s="212"/>
      <c r="L79" s="212"/>
      <c r="M79" s="212"/>
      <c r="N79" s="18"/>
      <c r="O79" s="259" t="s">
        <v>1487</v>
      </c>
      <c r="P79" s="294"/>
      <c r="Q79" s="294"/>
      <c r="R79" s="294"/>
      <c r="S79" s="294"/>
      <c r="T79" s="294"/>
      <c r="U79" s="294"/>
      <c r="V79" s="294"/>
      <c r="W79" s="294"/>
      <c r="X79" s="294"/>
      <c r="Y79" s="52"/>
      <c r="Z79" s="16"/>
      <c r="AA79" s="16"/>
      <c r="AB79" s="16"/>
      <c r="AC79" s="16"/>
      <c r="AD79" s="28"/>
      <c r="AE79" s="28"/>
      <c r="AF79" s="16"/>
      <c r="AG79" s="44"/>
      <c r="AH79" s="45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26"/>
      <c r="AT79" s="39"/>
      <c r="AU79" s="40"/>
      <c r="AV79" s="42"/>
      <c r="AW79" s="37"/>
      <c r="AX79" s="37"/>
      <c r="AY79" s="37"/>
      <c r="AZ79" s="37"/>
      <c r="BA79" s="37"/>
      <c r="BB79" s="37"/>
      <c r="BC79" s="38"/>
      <c r="BD79" s="195">
        <f>ROUND(G78*(1+$AY$64),0)+(ROUND(S81,0))</f>
        <v>316</v>
      </c>
      <c r="BE79" s="29"/>
      <c r="BF79" s="224"/>
    </row>
    <row r="80" spans="1:58" s="155" customFormat="1" ht="17.100000000000001" customHeight="1">
      <c r="A80" s="7">
        <v>16</v>
      </c>
      <c r="B80" s="8">
        <v>8488</v>
      </c>
      <c r="C80" s="9" t="s">
        <v>1940</v>
      </c>
      <c r="D80" s="211"/>
      <c r="E80" s="212"/>
      <c r="F80" s="212"/>
      <c r="G80" s="212"/>
      <c r="H80" s="212"/>
      <c r="I80" s="212"/>
      <c r="J80" s="212"/>
      <c r="K80" s="212"/>
      <c r="L80" s="212"/>
      <c r="M80" s="212"/>
      <c r="N80" s="123"/>
      <c r="O80" s="296"/>
      <c r="P80" s="297"/>
      <c r="Q80" s="297"/>
      <c r="R80" s="297"/>
      <c r="S80" s="297"/>
      <c r="T80" s="297"/>
      <c r="U80" s="297"/>
      <c r="V80" s="297"/>
      <c r="W80" s="297"/>
      <c r="X80" s="297"/>
      <c r="Y80" s="48"/>
      <c r="Z80" s="19"/>
      <c r="AA80" s="20"/>
      <c r="AB80" s="20"/>
      <c r="AC80" s="20"/>
      <c r="AD80" s="31"/>
      <c r="AE80" s="31"/>
      <c r="AF80" s="122"/>
      <c r="AG80" s="122"/>
      <c r="AH80" s="129"/>
      <c r="AI80" s="43" t="s">
        <v>1829</v>
      </c>
      <c r="AJ80" s="20"/>
      <c r="AK80" s="20"/>
      <c r="AL80" s="20"/>
      <c r="AM80" s="20"/>
      <c r="AN80" s="20"/>
      <c r="AO80" s="20"/>
      <c r="AP80" s="20"/>
      <c r="AQ80" s="20"/>
      <c r="AR80" s="20"/>
      <c r="AS80" s="22" t="s">
        <v>1830</v>
      </c>
      <c r="AT80" s="230">
        <v>1</v>
      </c>
      <c r="AU80" s="231"/>
      <c r="AV80" s="54"/>
      <c r="AW80" s="27"/>
      <c r="AX80" s="27"/>
      <c r="AY80" s="27"/>
      <c r="AZ80" s="27"/>
      <c r="BA80" s="27"/>
      <c r="BB80" s="27"/>
      <c r="BC80" s="48"/>
      <c r="BD80" s="195">
        <f>ROUND(ROUND(G78*AT80,0)*(1+$AY$64),0)+(ROUND(S81*AT80,0))</f>
        <v>316</v>
      </c>
      <c r="BE80" s="29"/>
      <c r="BF80" s="224"/>
    </row>
    <row r="81" spans="1:58" s="155" customFormat="1" ht="17.100000000000001" customHeight="1">
      <c r="A81" s="7">
        <v>16</v>
      </c>
      <c r="B81" s="8">
        <v>8489</v>
      </c>
      <c r="C81" s="9" t="s">
        <v>1941</v>
      </c>
      <c r="D81" s="55"/>
      <c r="E81" s="56"/>
      <c r="G81" s="219"/>
      <c r="H81" s="219"/>
      <c r="I81" s="14"/>
      <c r="J81" s="14"/>
      <c r="K81" s="24"/>
      <c r="L81" s="210"/>
      <c r="M81" s="210"/>
      <c r="N81" s="123"/>
      <c r="S81" s="261">
        <v>77</v>
      </c>
      <c r="T81" s="261"/>
      <c r="U81" s="14" t="s">
        <v>121</v>
      </c>
      <c r="V81" s="14"/>
      <c r="W81" s="14"/>
      <c r="X81" s="14"/>
      <c r="Y81" s="14"/>
      <c r="Z81" s="117" t="s">
        <v>265</v>
      </c>
      <c r="AA81" s="92"/>
      <c r="AB81" s="92"/>
      <c r="AC81" s="92"/>
      <c r="AD81" s="92"/>
      <c r="AE81" s="92"/>
      <c r="AF81" s="24" t="s">
        <v>1830</v>
      </c>
      <c r="AG81" s="317">
        <v>0.7</v>
      </c>
      <c r="AH81" s="318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26"/>
      <c r="AT81" s="39"/>
      <c r="AU81" s="40"/>
      <c r="AV81" s="42"/>
      <c r="AW81" s="121"/>
      <c r="AX81" s="121"/>
      <c r="AY81" s="121"/>
      <c r="AZ81" s="121"/>
      <c r="BA81" s="37"/>
      <c r="BB81" s="37"/>
      <c r="BC81" s="38"/>
      <c r="BD81" s="195">
        <f>ROUND(ROUND(G78*AG81,0)*(1+$AY$64),0)+(ROUND(S81*AG81,0))</f>
        <v>222</v>
      </c>
      <c r="BE81" s="29"/>
      <c r="BF81" s="224">
        <f t="shared" ref="BF81" si="6">$G$78+S81</f>
        <v>268</v>
      </c>
    </row>
    <row r="82" spans="1:58" s="155" customFormat="1" ht="17.100000000000001" hidden="1" customHeight="1">
      <c r="A82" s="7">
        <v>16</v>
      </c>
      <c r="B82" s="8">
        <v>8490</v>
      </c>
      <c r="C82" s="9" t="s">
        <v>713</v>
      </c>
      <c r="D82" s="55"/>
      <c r="E82" s="56"/>
      <c r="F82" s="56"/>
      <c r="M82" s="67"/>
      <c r="N82" s="18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60"/>
      <c r="Z82" s="96"/>
      <c r="AA82" s="97"/>
      <c r="AB82" s="97"/>
      <c r="AC82" s="97"/>
      <c r="AD82" s="97"/>
      <c r="AE82" s="97"/>
      <c r="AF82" s="22" t="s">
        <v>1830</v>
      </c>
      <c r="AG82" s="230">
        <v>0.7</v>
      </c>
      <c r="AH82" s="231"/>
      <c r="AI82" s="43" t="s">
        <v>1829</v>
      </c>
      <c r="AJ82" s="20"/>
      <c r="AK82" s="20"/>
      <c r="AL82" s="20"/>
      <c r="AM82" s="20"/>
      <c r="AN82" s="20"/>
      <c r="AO82" s="20"/>
      <c r="AP82" s="20"/>
      <c r="AQ82" s="20"/>
      <c r="AR82" s="20"/>
      <c r="AS82" s="22" t="s">
        <v>1830</v>
      </c>
      <c r="AT82" s="230">
        <v>1</v>
      </c>
      <c r="AU82" s="231"/>
      <c r="AV82" s="54"/>
      <c r="BA82" s="27"/>
      <c r="BB82" s="27"/>
      <c r="BC82" s="48"/>
      <c r="BD82" s="195" t="e">
        <f>ROUND(ROUND(ROUND(G81*AG82,0)*AT82,0)*(1+#REF!),0)+(ROUND(ROUND(S81*AG82,0)*AT82,0))</f>
        <v>#REF!</v>
      </c>
      <c r="BE82" s="29"/>
      <c r="BF82" s="224">
        <f t="shared" si="4"/>
        <v>0</v>
      </c>
    </row>
    <row r="83" spans="1:58" s="155" customFormat="1" ht="17.100000000000001" hidden="1" customHeight="1">
      <c r="A83" s="7">
        <v>16</v>
      </c>
      <c r="B83" s="8">
        <v>8491</v>
      </c>
      <c r="C83" s="9" t="s">
        <v>716</v>
      </c>
      <c r="D83" s="57"/>
      <c r="E83" s="58"/>
      <c r="F83" s="58"/>
      <c r="G83" s="122"/>
      <c r="H83" s="122"/>
      <c r="I83" s="122"/>
      <c r="J83" s="122"/>
      <c r="K83" s="122"/>
      <c r="L83" s="122"/>
      <c r="M83" s="22"/>
      <c r="N83" s="21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60"/>
      <c r="Z83" s="96"/>
      <c r="AA83" s="97"/>
      <c r="AB83" s="97"/>
      <c r="AC83" s="97"/>
      <c r="AD83" s="97"/>
      <c r="AE83" s="97"/>
      <c r="AF83" s="22" t="s">
        <v>1830</v>
      </c>
      <c r="AG83" s="230">
        <v>0.7</v>
      </c>
      <c r="AH83" s="231"/>
      <c r="AI83" s="43" t="s">
        <v>1829</v>
      </c>
      <c r="AJ83" s="20"/>
      <c r="AK83" s="20"/>
      <c r="AL83" s="20"/>
      <c r="AM83" s="20"/>
      <c r="AN83" s="20"/>
      <c r="AO83" s="20"/>
      <c r="AP83" s="20"/>
      <c r="AQ83" s="20"/>
      <c r="AR83" s="20"/>
      <c r="AS83" s="22" t="s">
        <v>1830</v>
      </c>
      <c r="AT83" s="230">
        <v>1</v>
      </c>
      <c r="AU83" s="231"/>
      <c r="AV83" s="54"/>
      <c r="AW83" s="27"/>
      <c r="AX83" s="27"/>
      <c r="AY83" s="27"/>
      <c r="AZ83" s="27"/>
      <c r="BA83" s="27"/>
      <c r="BB83" s="27"/>
      <c r="BC83" s="48"/>
      <c r="BD83" s="199" t="e">
        <f>ROUND(ROUND(ROUND(#REF!*AG83,0)*AT83,0)*(1+AY64),0)+(ROUND(ROUND(#REF!*AG83,0)*AT83,0))</f>
        <v>#REF!</v>
      </c>
      <c r="BE83" s="29"/>
      <c r="BF83" s="224">
        <f t="shared" si="4"/>
        <v>0</v>
      </c>
    </row>
    <row r="84" spans="1:58" s="155" customFormat="1" ht="17.100000000000001" customHeight="1">
      <c r="A84" s="7">
        <v>16</v>
      </c>
      <c r="B84" s="8">
        <v>8492</v>
      </c>
      <c r="C84" s="9" t="s">
        <v>1942</v>
      </c>
      <c r="D84" s="242" t="s">
        <v>1492</v>
      </c>
      <c r="E84" s="243"/>
      <c r="F84" s="243"/>
      <c r="G84" s="243"/>
      <c r="H84" s="243"/>
      <c r="I84" s="243"/>
      <c r="J84" s="243"/>
      <c r="K84" s="243"/>
      <c r="L84" s="243"/>
      <c r="M84" s="243"/>
      <c r="N84" s="15"/>
      <c r="O84" s="259" t="s">
        <v>1486</v>
      </c>
      <c r="P84" s="294"/>
      <c r="Q84" s="294"/>
      <c r="R84" s="294"/>
      <c r="S84" s="294"/>
      <c r="T84" s="294"/>
      <c r="U84" s="294"/>
      <c r="V84" s="294"/>
      <c r="W84" s="294"/>
      <c r="X84" s="294"/>
      <c r="Y84" s="52"/>
      <c r="Z84" s="16"/>
      <c r="AA84" s="16"/>
      <c r="AB84" s="16"/>
      <c r="AC84" s="16"/>
      <c r="AD84" s="28"/>
      <c r="AE84" s="28"/>
      <c r="AF84" s="16"/>
      <c r="AG84" s="44"/>
      <c r="AH84" s="45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26"/>
      <c r="AT84" s="39"/>
      <c r="AU84" s="40"/>
      <c r="AV84" s="42"/>
      <c r="AW84" s="37"/>
      <c r="AX84" s="37"/>
      <c r="AY84" s="37"/>
      <c r="AZ84" s="37"/>
      <c r="BA84" s="37"/>
      <c r="BB84" s="37"/>
      <c r="BC84" s="38"/>
      <c r="BD84" s="195">
        <f>ROUND(G86*(1+$AY$64),0)+(ROUND(S86,0))</f>
        <v>326</v>
      </c>
      <c r="BE84" s="29"/>
      <c r="BF84" s="224"/>
    </row>
    <row r="85" spans="1:58" s="155" customFormat="1" ht="17.100000000000001" customHeight="1">
      <c r="A85" s="7">
        <v>16</v>
      </c>
      <c r="B85" s="8">
        <v>8493</v>
      </c>
      <c r="C85" s="9" t="s">
        <v>1943</v>
      </c>
      <c r="D85" s="244"/>
      <c r="E85" s="245"/>
      <c r="F85" s="245"/>
      <c r="G85" s="245"/>
      <c r="H85" s="245"/>
      <c r="I85" s="245"/>
      <c r="J85" s="245"/>
      <c r="K85" s="245"/>
      <c r="L85" s="245"/>
      <c r="M85" s="245"/>
      <c r="N85" s="123"/>
      <c r="O85" s="296"/>
      <c r="P85" s="297"/>
      <c r="Q85" s="297"/>
      <c r="R85" s="297"/>
      <c r="S85" s="297"/>
      <c r="T85" s="297"/>
      <c r="U85" s="297"/>
      <c r="V85" s="297"/>
      <c r="W85" s="297"/>
      <c r="X85" s="297"/>
      <c r="Y85" s="48"/>
      <c r="Z85" s="19"/>
      <c r="AA85" s="20"/>
      <c r="AB85" s="20"/>
      <c r="AC85" s="20"/>
      <c r="AD85" s="31"/>
      <c r="AE85" s="31"/>
      <c r="AF85" s="122"/>
      <c r="AG85" s="122"/>
      <c r="AH85" s="129"/>
      <c r="AI85" s="43" t="s">
        <v>1829</v>
      </c>
      <c r="AJ85" s="20"/>
      <c r="AK85" s="20"/>
      <c r="AL85" s="20"/>
      <c r="AM85" s="20"/>
      <c r="AN85" s="20"/>
      <c r="AO85" s="20"/>
      <c r="AP85" s="20"/>
      <c r="AQ85" s="20"/>
      <c r="AR85" s="20"/>
      <c r="AS85" s="22" t="s">
        <v>1830</v>
      </c>
      <c r="AT85" s="230">
        <v>1</v>
      </c>
      <c r="AU85" s="231"/>
      <c r="AV85" s="54"/>
      <c r="AW85" s="27"/>
      <c r="AX85" s="27"/>
      <c r="AY85" s="27"/>
      <c r="AZ85" s="27"/>
      <c r="BA85" s="27"/>
      <c r="BB85" s="27"/>
      <c r="BC85" s="48"/>
      <c r="BD85" s="195">
        <f>ROUND(ROUND(G86*AT85,0)*(1+$AY$64),0)+(ROUND(S86*AT85,0))</f>
        <v>326</v>
      </c>
      <c r="BE85" s="29"/>
      <c r="BF85" s="224"/>
    </row>
    <row r="86" spans="1:58" s="155" customFormat="1" ht="17.100000000000001" customHeight="1">
      <c r="A86" s="7">
        <v>16</v>
      </c>
      <c r="B86" s="8">
        <v>8494</v>
      </c>
      <c r="C86" s="9" t="s">
        <v>1944</v>
      </c>
      <c r="D86" s="57"/>
      <c r="E86" s="58"/>
      <c r="F86" s="122"/>
      <c r="G86" s="279">
        <v>232</v>
      </c>
      <c r="H86" s="279"/>
      <c r="I86" s="20" t="s">
        <v>121</v>
      </c>
      <c r="J86" s="20"/>
      <c r="K86" s="22"/>
      <c r="L86" s="59"/>
      <c r="M86" s="59"/>
      <c r="N86" s="129"/>
      <c r="O86" s="122"/>
      <c r="P86" s="122"/>
      <c r="Q86" s="122"/>
      <c r="R86" s="122"/>
      <c r="S86" s="265">
        <f>$S$45</f>
        <v>36</v>
      </c>
      <c r="T86" s="265"/>
      <c r="U86" s="20" t="s">
        <v>121</v>
      </c>
      <c r="V86" s="20"/>
      <c r="W86" s="20"/>
      <c r="X86" s="20"/>
      <c r="Y86" s="20"/>
      <c r="Z86" s="118" t="s">
        <v>265</v>
      </c>
      <c r="AA86" s="113"/>
      <c r="AB86" s="113"/>
      <c r="AC86" s="113"/>
      <c r="AD86" s="113"/>
      <c r="AE86" s="113"/>
      <c r="AF86" s="22" t="s">
        <v>1830</v>
      </c>
      <c r="AG86" s="236">
        <v>0.7</v>
      </c>
      <c r="AH86" s="23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26"/>
      <c r="AT86" s="39"/>
      <c r="AU86" s="40"/>
      <c r="AV86" s="115"/>
      <c r="AW86" s="122"/>
      <c r="AX86" s="122"/>
      <c r="AY86" s="122"/>
      <c r="AZ86" s="122"/>
      <c r="BA86" s="104"/>
      <c r="BB86" s="104"/>
      <c r="BC86" s="105"/>
      <c r="BD86" s="196">
        <f>ROUND(ROUND(G86*AG86,0)*(1+$AY$64),0)+(ROUND(S86*AG86,0))</f>
        <v>228</v>
      </c>
      <c r="BE86" s="41"/>
      <c r="BF86" s="224">
        <f t="shared" si="4"/>
        <v>268</v>
      </c>
    </row>
    <row r="87" spans="1:58" ht="17.100000000000001" customHeight="1">
      <c r="A87" s="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</row>
    <row r="88" spans="1:58" ht="17.100000000000001" customHeight="1">
      <c r="A88" s="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</row>
    <row r="89" spans="1:58" ht="16.5" customHeight="1">
      <c r="A89" s="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</row>
    <row r="90" spans="1:58" ht="17.100000000000001" customHeight="1">
      <c r="A90" s="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</row>
    <row r="91" spans="1:58" ht="17.100000000000001" customHeight="1">
      <c r="A91" s="1"/>
      <c r="B91" s="1" t="s">
        <v>1234</v>
      </c>
    </row>
    <row r="92" spans="1:58" s="155" customFormat="1" ht="17.100000000000001" customHeight="1">
      <c r="A92" s="2" t="s">
        <v>1832</v>
      </c>
      <c r="B92" s="151"/>
      <c r="C92" s="11" t="s">
        <v>114</v>
      </c>
      <c r="D92" s="152"/>
      <c r="E92" s="148"/>
      <c r="F92" s="148"/>
      <c r="G92" s="148"/>
      <c r="H92" s="148"/>
      <c r="I92" s="148"/>
      <c r="J92" s="148"/>
      <c r="K92" s="16"/>
      <c r="L92" s="16"/>
      <c r="M92" s="16"/>
      <c r="N92" s="16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6"/>
      <c r="AA92" s="148"/>
      <c r="AB92" s="148"/>
      <c r="AC92" s="148"/>
      <c r="AD92" s="12" t="s">
        <v>870</v>
      </c>
      <c r="AE92" s="153"/>
      <c r="AF92" s="148"/>
      <c r="AG92" s="153"/>
      <c r="AH92" s="153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3" t="s">
        <v>115</v>
      </c>
      <c r="BE92" s="3" t="s">
        <v>116</v>
      </c>
      <c r="BF92" s="121"/>
    </row>
    <row r="93" spans="1:58" s="155" customFormat="1" ht="17.100000000000001" customHeight="1">
      <c r="A93" s="4" t="s">
        <v>117</v>
      </c>
      <c r="B93" s="5" t="s">
        <v>118</v>
      </c>
      <c r="C93" s="21"/>
      <c r="D93" s="124"/>
      <c r="E93" s="122"/>
      <c r="F93" s="122"/>
      <c r="G93" s="122"/>
      <c r="H93" s="122"/>
      <c r="I93" s="122"/>
      <c r="J93" s="122"/>
      <c r="K93" s="20"/>
      <c r="L93" s="20"/>
      <c r="M93" s="20"/>
      <c r="N93" s="20"/>
      <c r="O93" s="164"/>
      <c r="P93" s="165"/>
      <c r="Q93" s="165"/>
      <c r="R93" s="165"/>
      <c r="S93" s="165"/>
      <c r="T93" s="70" t="s">
        <v>1860</v>
      </c>
      <c r="U93" s="165"/>
      <c r="V93" s="165"/>
      <c r="W93" s="165"/>
      <c r="X93" s="165"/>
      <c r="Y93" s="166"/>
      <c r="Z93" s="20"/>
      <c r="AA93" s="122"/>
      <c r="AB93" s="122"/>
      <c r="AC93" s="122"/>
      <c r="AD93" s="122"/>
      <c r="AE93" s="156"/>
      <c r="AF93" s="122"/>
      <c r="AG93" s="156"/>
      <c r="AH93" s="156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6" t="s">
        <v>119</v>
      </c>
      <c r="BE93" s="6" t="s">
        <v>120</v>
      </c>
      <c r="BF93" s="121"/>
    </row>
    <row r="94" spans="1:58" s="155" customFormat="1" ht="17.100000000000001" customHeight="1">
      <c r="A94" s="7">
        <v>16</v>
      </c>
      <c r="B94" s="8">
        <v>8500</v>
      </c>
      <c r="C94" s="9" t="s">
        <v>1945</v>
      </c>
      <c r="D94" s="242" t="s">
        <v>846</v>
      </c>
      <c r="E94" s="282"/>
      <c r="F94" s="282"/>
      <c r="G94" s="282"/>
      <c r="H94" s="282"/>
      <c r="I94" s="282"/>
      <c r="J94" s="282"/>
      <c r="K94" s="282"/>
      <c r="L94" s="282"/>
      <c r="M94" s="282"/>
      <c r="N94" s="15"/>
      <c r="O94" s="259" t="s">
        <v>1493</v>
      </c>
      <c r="P94" s="282"/>
      <c r="Q94" s="282"/>
      <c r="R94" s="282"/>
      <c r="S94" s="282"/>
      <c r="T94" s="282"/>
      <c r="U94" s="282"/>
      <c r="V94" s="282"/>
      <c r="W94" s="282"/>
      <c r="X94" s="282"/>
      <c r="Y94" s="52"/>
      <c r="Z94" s="16"/>
      <c r="AA94" s="16"/>
      <c r="AB94" s="16"/>
      <c r="AC94" s="16"/>
      <c r="AD94" s="28"/>
      <c r="AE94" s="28"/>
      <c r="AF94" s="16"/>
      <c r="AG94" s="44"/>
      <c r="AH94" s="45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26"/>
      <c r="AT94" s="39"/>
      <c r="AU94" s="40"/>
      <c r="AV94" s="53"/>
      <c r="AW94" s="46"/>
      <c r="AX94" s="46"/>
      <c r="AY94" s="46"/>
      <c r="AZ94" s="46"/>
      <c r="BA94" s="46"/>
      <c r="BB94" s="46"/>
      <c r="BC94" s="52"/>
      <c r="BD94" s="195">
        <f>ROUND(G96,0)+(ROUND(S96*(1+$AY$106),0))</f>
        <v>160</v>
      </c>
      <c r="BE94" s="49" t="s">
        <v>1790</v>
      </c>
      <c r="BF94" s="224"/>
    </row>
    <row r="95" spans="1:58" s="155" customFormat="1" ht="17.100000000000001" customHeight="1">
      <c r="A95" s="7">
        <v>16</v>
      </c>
      <c r="B95" s="8">
        <v>8501</v>
      </c>
      <c r="C95" s="9" t="s">
        <v>1946</v>
      </c>
      <c r="D95" s="283"/>
      <c r="E95" s="320"/>
      <c r="F95" s="320"/>
      <c r="G95" s="320"/>
      <c r="H95" s="320"/>
      <c r="I95" s="320"/>
      <c r="J95" s="320"/>
      <c r="K95" s="320"/>
      <c r="L95" s="320"/>
      <c r="M95" s="320"/>
      <c r="N95" s="123"/>
      <c r="O95" s="283"/>
      <c r="P95" s="320"/>
      <c r="Q95" s="320"/>
      <c r="R95" s="320"/>
      <c r="S95" s="320"/>
      <c r="T95" s="320"/>
      <c r="U95" s="320"/>
      <c r="V95" s="320"/>
      <c r="W95" s="320"/>
      <c r="X95" s="320"/>
      <c r="Y95" s="48"/>
      <c r="Z95" s="19"/>
      <c r="AA95" s="20"/>
      <c r="AB95" s="20"/>
      <c r="AC95" s="20"/>
      <c r="AD95" s="31"/>
      <c r="AE95" s="31"/>
      <c r="AF95" s="122"/>
      <c r="AG95" s="122"/>
      <c r="AH95" s="129"/>
      <c r="AI95" s="43" t="s">
        <v>1791</v>
      </c>
      <c r="AJ95" s="20"/>
      <c r="AK95" s="20"/>
      <c r="AL95" s="20"/>
      <c r="AM95" s="20"/>
      <c r="AN95" s="20"/>
      <c r="AO95" s="20"/>
      <c r="AP95" s="20"/>
      <c r="AQ95" s="20"/>
      <c r="AR95" s="20"/>
      <c r="AS95" s="22" t="s">
        <v>1792</v>
      </c>
      <c r="AT95" s="230">
        <v>1</v>
      </c>
      <c r="AU95" s="231"/>
      <c r="AV95" s="54"/>
      <c r="AW95" s="27"/>
      <c r="AX95" s="27"/>
      <c r="AY95" s="27"/>
      <c r="AZ95" s="27"/>
      <c r="BA95" s="27"/>
      <c r="BB95" s="27"/>
      <c r="BC95" s="48"/>
      <c r="BD95" s="195">
        <f>ROUND(G96*AT95,0)+(ROUND(ROUND(S96*AT95,0)*(1+$AY$106),0))</f>
        <v>160</v>
      </c>
      <c r="BE95" s="29"/>
      <c r="BF95" s="224"/>
    </row>
    <row r="96" spans="1:58" s="155" customFormat="1" ht="17.100000000000001" customHeight="1">
      <c r="A96" s="7">
        <v>16</v>
      </c>
      <c r="B96" s="8">
        <v>8502</v>
      </c>
      <c r="C96" s="9" t="s">
        <v>1947</v>
      </c>
      <c r="D96" s="55"/>
      <c r="E96" s="56"/>
      <c r="G96" s="260">
        <v>102</v>
      </c>
      <c r="H96" s="260"/>
      <c r="I96" s="14" t="s">
        <v>121</v>
      </c>
      <c r="J96" s="14"/>
      <c r="K96" s="24"/>
      <c r="L96" s="27"/>
      <c r="M96" s="27"/>
      <c r="N96" s="123"/>
      <c r="S96" s="260">
        <f>$S$9</f>
        <v>46</v>
      </c>
      <c r="T96" s="260"/>
      <c r="U96" s="14" t="s">
        <v>121</v>
      </c>
      <c r="V96" s="14"/>
      <c r="W96" s="24"/>
      <c r="X96" s="27"/>
      <c r="Y96" s="27"/>
      <c r="Z96" s="117" t="s">
        <v>265</v>
      </c>
      <c r="AA96" s="92"/>
      <c r="AB96" s="92"/>
      <c r="AC96" s="92"/>
      <c r="AD96" s="92"/>
      <c r="AE96" s="92"/>
      <c r="AF96" s="24" t="s">
        <v>1792</v>
      </c>
      <c r="AG96" s="317">
        <v>0.7</v>
      </c>
      <c r="AH96" s="318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26"/>
      <c r="AT96" s="39"/>
      <c r="AU96" s="40"/>
      <c r="AV96" s="42"/>
      <c r="AW96" s="37"/>
      <c r="AX96" s="37"/>
      <c r="AY96" s="37"/>
      <c r="AZ96" s="37"/>
      <c r="BA96" s="37"/>
      <c r="BB96" s="37"/>
      <c r="BC96" s="38"/>
      <c r="BD96" s="195">
        <f>ROUND(G96*AG96,0)+(ROUND(ROUND(S96*AG96,0)*(1+$AY$106),0))</f>
        <v>111</v>
      </c>
      <c r="BE96" s="29"/>
      <c r="BF96" s="224">
        <f>$G$96+S96</f>
        <v>148</v>
      </c>
    </row>
    <row r="97" spans="1:58" s="155" customFormat="1" ht="17.100000000000001" customHeight="1">
      <c r="A97" s="7">
        <v>16</v>
      </c>
      <c r="B97" s="8">
        <v>8503</v>
      </c>
      <c r="C97" s="9" t="s">
        <v>1003</v>
      </c>
      <c r="D97" s="211"/>
      <c r="E97" s="221"/>
      <c r="F97" s="221"/>
      <c r="G97" s="221"/>
      <c r="H97" s="221"/>
      <c r="I97" s="221"/>
      <c r="J97" s="221"/>
      <c r="K97" s="221"/>
      <c r="L97" s="221"/>
      <c r="M97" s="221"/>
      <c r="N97" s="18"/>
      <c r="O97" s="259" t="s">
        <v>1494</v>
      </c>
      <c r="P97" s="282"/>
      <c r="Q97" s="282"/>
      <c r="R97" s="282"/>
      <c r="S97" s="282"/>
      <c r="T97" s="282"/>
      <c r="U97" s="282"/>
      <c r="V97" s="282"/>
      <c r="W97" s="282"/>
      <c r="X97" s="282"/>
      <c r="Y97" s="52"/>
      <c r="Z97" s="16"/>
      <c r="AA97" s="16"/>
      <c r="AB97" s="16"/>
      <c r="AC97" s="16"/>
      <c r="AD97" s="28"/>
      <c r="AE97" s="28"/>
      <c r="AF97" s="16"/>
      <c r="AG97" s="44"/>
      <c r="AH97" s="45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26"/>
      <c r="AT97" s="39"/>
      <c r="AU97" s="40"/>
      <c r="AV97" s="42"/>
      <c r="AW97" s="37"/>
      <c r="AX97" s="37"/>
      <c r="AY97" s="37"/>
      <c r="AZ97" s="37"/>
      <c r="BA97" s="37"/>
      <c r="BB97" s="37"/>
      <c r="BC97" s="38"/>
      <c r="BD97" s="195">
        <f>ROUND(G96,0)+(ROUND(S99*(1+$AY$106),0))</f>
        <v>213</v>
      </c>
      <c r="BE97" s="29"/>
      <c r="BF97" s="224"/>
    </row>
    <row r="98" spans="1:58" s="155" customFormat="1" ht="17.100000000000001" customHeight="1">
      <c r="A98" s="7">
        <v>16</v>
      </c>
      <c r="B98" s="8">
        <v>8504</v>
      </c>
      <c r="C98" s="9" t="s">
        <v>1004</v>
      </c>
      <c r="D98" s="214"/>
      <c r="E98" s="221"/>
      <c r="F98" s="221"/>
      <c r="G98" s="221"/>
      <c r="H98" s="221"/>
      <c r="I98" s="221"/>
      <c r="J98" s="221"/>
      <c r="K98" s="221"/>
      <c r="L98" s="221"/>
      <c r="M98" s="221"/>
      <c r="N98" s="123"/>
      <c r="O98" s="283"/>
      <c r="P98" s="320"/>
      <c r="Q98" s="320"/>
      <c r="R98" s="320"/>
      <c r="S98" s="320"/>
      <c r="T98" s="320"/>
      <c r="U98" s="320"/>
      <c r="V98" s="320"/>
      <c r="W98" s="320"/>
      <c r="X98" s="320"/>
      <c r="Y98" s="48"/>
      <c r="Z98" s="19"/>
      <c r="AA98" s="20"/>
      <c r="AB98" s="20"/>
      <c r="AC98" s="20"/>
      <c r="AD98" s="31"/>
      <c r="AE98" s="31"/>
      <c r="AF98" s="122"/>
      <c r="AG98" s="122"/>
      <c r="AH98" s="129"/>
      <c r="AI98" s="43" t="s">
        <v>1791</v>
      </c>
      <c r="AJ98" s="20"/>
      <c r="AK98" s="20"/>
      <c r="AL98" s="20"/>
      <c r="AM98" s="20"/>
      <c r="AN98" s="20"/>
      <c r="AO98" s="20"/>
      <c r="AP98" s="20"/>
      <c r="AQ98" s="20"/>
      <c r="AR98" s="20"/>
      <c r="AS98" s="22" t="s">
        <v>1792</v>
      </c>
      <c r="AT98" s="230">
        <v>1</v>
      </c>
      <c r="AU98" s="231"/>
      <c r="AV98" s="54"/>
      <c r="AW98" s="27"/>
      <c r="AX98" s="27"/>
      <c r="AY98" s="27"/>
      <c r="AZ98" s="27"/>
      <c r="BA98" s="27"/>
      <c r="BB98" s="27"/>
      <c r="BC98" s="48"/>
      <c r="BD98" s="195">
        <f>ROUND(G96*AT98,0)+(ROUND(ROUND(S99*AT98,0)*(1+$AY$106),0))</f>
        <v>213</v>
      </c>
      <c r="BE98" s="29"/>
      <c r="BF98" s="224"/>
    </row>
    <row r="99" spans="1:58" s="155" customFormat="1" ht="17.100000000000001" customHeight="1">
      <c r="A99" s="7">
        <v>16</v>
      </c>
      <c r="B99" s="8">
        <v>8505</v>
      </c>
      <c r="C99" s="9" t="s">
        <v>717</v>
      </c>
      <c r="D99" s="55"/>
      <c r="E99" s="56"/>
      <c r="F99" s="121"/>
      <c r="G99" s="219"/>
      <c r="H99" s="219"/>
      <c r="I99" s="14"/>
      <c r="J99" s="14"/>
      <c r="K99" s="24"/>
      <c r="L99" s="210"/>
      <c r="M99" s="210"/>
      <c r="N99" s="123"/>
      <c r="S99" s="260">
        <f>$S$13</f>
        <v>89</v>
      </c>
      <c r="T99" s="260"/>
      <c r="U99" s="14" t="s">
        <v>121</v>
      </c>
      <c r="V99" s="14"/>
      <c r="W99" s="24"/>
      <c r="X99" s="27"/>
      <c r="Y99" s="27"/>
      <c r="Z99" s="117" t="s">
        <v>265</v>
      </c>
      <c r="AA99" s="92"/>
      <c r="AB99" s="92"/>
      <c r="AC99" s="92"/>
      <c r="AD99" s="92"/>
      <c r="AE99" s="92"/>
      <c r="AF99" s="24" t="s">
        <v>1792</v>
      </c>
      <c r="AG99" s="317">
        <v>0.7</v>
      </c>
      <c r="AH99" s="318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26"/>
      <c r="AT99" s="39"/>
      <c r="AU99" s="40"/>
      <c r="AV99" s="42"/>
      <c r="AW99" s="37"/>
      <c r="AX99" s="37"/>
      <c r="AY99" s="37"/>
      <c r="AZ99" s="37"/>
      <c r="BA99" s="37"/>
      <c r="BB99" s="37"/>
      <c r="BC99" s="38"/>
      <c r="BD99" s="195">
        <f>ROUND(G96*AG99,0)+(ROUND(ROUND(S99*AG99,0)*(1+$AY$106),0))</f>
        <v>149</v>
      </c>
      <c r="BE99" s="29"/>
      <c r="BF99" s="224">
        <f t="shared" ref="BF99:BF106" si="7">$G$96+S99</f>
        <v>191</v>
      </c>
    </row>
    <row r="100" spans="1:58" s="155" customFormat="1" ht="17.100000000000001" hidden="1" customHeight="1">
      <c r="A100" s="7">
        <v>16</v>
      </c>
      <c r="B100" s="8">
        <v>8506</v>
      </c>
      <c r="C100" s="9" t="s">
        <v>718</v>
      </c>
      <c r="D100" s="55"/>
      <c r="E100" s="56"/>
      <c r="F100" s="56"/>
      <c r="G100" s="121"/>
      <c r="H100" s="121"/>
      <c r="I100" s="121"/>
      <c r="J100" s="121"/>
      <c r="K100" s="121"/>
      <c r="L100" s="121"/>
      <c r="M100" s="121"/>
      <c r="N100" s="18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67"/>
      <c r="Z100" s="96"/>
      <c r="AA100" s="97"/>
      <c r="AB100" s="97"/>
      <c r="AC100" s="97"/>
      <c r="AD100" s="97"/>
      <c r="AE100" s="97"/>
      <c r="AF100" s="22" t="s">
        <v>1792</v>
      </c>
      <c r="AG100" s="230">
        <v>0.7</v>
      </c>
      <c r="AH100" s="231"/>
      <c r="AI100" s="43" t="s">
        <v>1791</v>
      </c>
      <c r="AJ100" s="20"/>
      <c r="AK100" s="20"/>
      <c r="AL100" s="20"/>
      <c r="AM100" s="20"/>
      <c r="AN100" s="20"/>
      <c r="AO100" s="20"/>
      <c r="AP100" s="20"/>
      <c r="AQ100" s="20"/>
      <c r="AR100" s="20"/>
      <c r="AS100" s="22" t="s">
        <v>1792</v>
      </c>
      <c r="AT100" s="230">
        <v>1</v>
      </c>
      <c r="AU100" s="231"/>
      <c r="AV100" s="54"/>
      <c r="AW100" s="27"/>
      <c r="AX100" s="27"/>
      <c r="AY100" s="27"/>
      <c r="AZ100" s="27"/>
      <c r="BA100" s="27"/>
      <c r="BB100" s="27"/>
      <c r="BC100" s="48"/>
      <c r="BD100" s="195">
        <f>ROUND(ROUND(G99*AG100,0)*AT100,0)+(ROUND(ROUND(ROUND(S99*AG100,0)*AT100,0)*(1+AY106),0))</f>
        <v>78</v>
      </c>
      <c r="BE100" s="29"/>
      <c r="BF100" s="224">
        <f t="shared" si="7"/>
        <v>102</v>
      </c>
    </row>
    <row r="101" spans="1:58" s="155" customFormat="1" ht="17.100000000000001" customHeight="1">
      <c r="A101" s="7">
        <v>16</v>
      </c>
      <c r="B101" s="8">
        <v>8507</v>
      </c>
      <c r="C101" s="9" t="s">
        <v>1948</v>
      </c>
      <c r="D101" s="211"/>
      <c r="E101" s="221"/>
      <c r="F101" s="221"/>
      <c r="G101" s="221"/>
      <c r="H101" s="221"/>
      <c r="I101" s="221"/>
      <c r="J101" s="221"/>
      <c r="K101" s="221"/>
      <c r="L101" s="221"/>
      <c r="M101" s="221"/>
      <c r="N101" s="18"/>
      <c r="O101" s="259" t="s">
        <v>1495</v>
      </c>
      <c r="P101" s="282"/>
      <c r="Q101" s="282"/>
      <c r="R101" s="282"/>
      <c r="S101" s="282"/>
      <c r="T101" s="282"/>
      <c r="U101" s="282"/>
      <c r="V101" s="282"/>
      <c r="W101" s="282"/>
      <c r="X101" s="282"/>
      <c r="Y101" s="52"/>
      <c r="Z101" s="16"/>
      <c r="AA101" s="16"/>
      <c r="AB101" s="16"/>
      <c r="AC101" s="16"/>
      <c r="AD101" s="28"/>
      <c r="AE101" s="28"/>
      <c r="AF101" s="16"/>
      <c r="AG101" s="44"/>
      <c r="AH101" s="45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26"/>
      <c r="AT101" s="39"/>
      <c r="AU101" s="40"/>
      <c r="AV101" s="42"/>
      <c r="AW101" s="37"/>
      <c r="AX101" s="37"/>
      <c r="AY101" s="37"/>
      <c r="AZ101" s="37"/>
      <c r="BA101" s="37"/>
      <c r="BB101" s="37"/>
      <c r="BC101" s="38"/>
      <c r="BD101" s="195">
        <f>ROUND(G96,0)+(ROUND(S103*(1+$AY$106),0))</f>
        <v>265</v>
      </c>
      <c r="BE101" s="29"/>
      <c r="BF101" s="224"/>
    </row>
    <row r="102" spans="1:58" s="155" customFormat="1" ht="17.100000000000001" customHeight="1">
      <c r="A102" s="7">
        <v>16</v>
      </c>
      <c r="B102" s="8">
        <v>8508</v>
      </c>
      <c r="C102" s="9" t="s">
        <v>1949</v>
      </c>
      <c r="D102" s="214"/>
      <c r="E102" s="221"/>
      <c r="F102" s="221"/>
      <c r="G102" s="221"/>
      <c r="H102" s="221"/>
      <c r="I102" s="221"/>
      <c r="J102" s="221"/>
      <c r="K102" s="221"/>
      <c r="L102" s="221"/>
      <c r="M102" s="221"/>
      <c r="N102" s="123"/>
      <c r="O102" s="283"/>
      <c r="P102" s="320"/>
      <c r="Q102" s="320"/>
      <c r="R102" s="320"/>
      <c r="S102" s="320"/>
      <c r="T102" s="320"/>
      <c r="U102" s="320"/>
      <c r="V102" s="320"/>
      <c r="W102" s="320"/>
      <c r="X102" s="320"/>
      <c r="Y102" s="48"/>
      <c r="Z102" s="19"/>
      <c r="AA102" s="20"/>
      <c r="AB102" s="20"/>
      <c r="AC102" s="20"/>
      <c r="AD102" s="31"/>
      <c r="AE102" s="31"/>
      <c r="AF102" s="122"/>
      <c r="AG102" s="122"/>
      <c r="AH102" s="129"/>
      <c r="AI102" s="43" t="s">
        <v>1791</v>
      </c>
      <c r="AJ102" s="20"/>
      <c r="AK102" s="20"/>
      <c r="AL102" s="20"/>
      <c r="AM102" s="20"/>
      <c r="AN102" s="20"/>
      <c r="AO102" s="20"/>
      <c r="AP102" s="20"/>
      <c r="AQ102" s="20"/>
      <c r="AR102" s="20"/>
      <c r="AS102" s="22" t="s">
        <v>1792</v>
      </c>
      <c r="AT102" s="230">
        <v>1</v>
      </c>
      <c r="AU102" s="231"/>
      <c r="AV102" s="54"/>
      <c r="AW102" s="27"/>
      <c r="AX102" s="27"/>
      <c r="AY102" s="27"/>
      <c r="AZ102" s="27"/>
      <c r="BA102" s="27"/>
      <c r="BB102" s="27"/>
      <c r="BC102" s="48"/>
      <c r="BD102" s="195">
        <f>ROUND(G96*AT102,0)+(ROUND(ROUND(S103*AT102,0)*(1+$AY$106),0))</f>
        <v>265</v>
      </c>
      <c r="BE102" s="29"/>
      <c r="BF102" s="224"/>
    </row>
    <row r="103" spans="1:58" s="155" customFormat="1" ht="17.100000000000001" customHeight="1">
      <c r="A103" s="7">
        <v>16</v>
      </c>
      <c r="B103" s="8">
        <v>8509</v>
      </c>
      <c r="C103" s="9" t="s">
        <v>1950</v>
      </c>
      <c r="D103" s="55"/>
      <c r="E103" s="56"/>
      <c r="F103" s="121"/>
      <c r="G103" s="219"/>
      <c r="H103" s="219"/>
      <c r="I103" s="14"/>
      <c r="J103" s="14"/>
      <c r="K103" s="24"/>
      <c r="L103" s="210"/>
      <c r="M103" s="210"/>
      <c r="N103" s="123"/>
      <c r="S103" s="261">
        <v>130</v>
      </c>
      <c r="T103" s="261"/>
      <c r="U103" s="14" t="s">
        <v>121</v>
      </c>
      <c r="V103" s="14"/>
      <c r="W103" s="24"/>
      <c r="X103" s="27"/>
      <c r="Y103" s="27"/>
      <c r="Z103" s="117" t="s">
        <v>265</v>
      </c>
      <c r="AA103" s="92"/>
      <c r="AB103" s="92"/>
      <c r="AC103" s="92"/>
      <c r="AD103" s="92"/>
      <c r="AE103" s="92"/>
      <c r="AF103" s="24" t="s">
        <v>1792</v>
      </c>
      <c r="AG103" s="317">
        <v>0.7</v>
      </c>
      <c r="AH103" s="318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26"/>
      <c r="AT103" s="39"/>
      <c r="AU103" s="40"/>
      <c r="AV103" s="42"/>
      <c r="AW103" s="37"/>
      <c r="AX103" s="37"/>
      <c r="AY103" s="37"/>
      <c r="AZ103" s="37"/>
      <c r="BA103" s="37"/>
      <c r="BB103" s="37"/>
      <c r="BC103" s="38"/>
      <c r="BD103" s="195">
        <f>ROUND(G96*AG103,0)+(ROUND(ROUND(S103*AG103,0)*(1+$AY$106),0))</f>
        <v>185</v>
      </c>
      <c r="BE103" s="29"/>
      <c r="BF103" s="224">
        <f t="shared" si="7"/>
        <v>232</v>
      </c>
    </row>
    <row r="104" spans="1:58" s="155" customFormat="1" ht="17.100000000000001" customHeight="1">
      <c r="A104" s="7">
        <v>16</v>
      </c>
      <c r="B104" s="8">
        <v>8510</v>
      </c>
      <c r="C104" s="9" t="s">
        <v>1005</v>
      </c>
      <c r="D104" s="211"/>
      <c r="E104" s="221"/>
      <c r="F104" s="221"/>
      <c r="G104" s="221"/>
      <c r="H104" s="221"/>
      <c r="I104" s="221"/>
      <c r="J104" s="221"/>
      <c r="K104" s="221"/>
      <c r="L104" s="221"/>
      <c r="M104" s="221"/>
      <c r="N104" s="18"/>
      <c r="O104" s="259" t="s">
        <v>1496</v>
      </c>
      <c r="P104" s="282"/>
      <c r="Q104" s="282"/>
      <c r="R104" s="282"/>
      <c r="S104" s="282"/>
      <c r="T104" s="282"/>
      <c r="U104" s="282"/>
      <c r="V104" s="282"/>
      <c r="W104" s="282"/>
      <c r="X104" s="282"/>
      <c r="Y104" s="52"/>
      <c r="Z104" s="16"/>
      <c r="AA104" s="16"/>
      <c r="AB104" s="16"/>
      <c r="AC104" s="16"/>
      <c r="AD104" s="28"/>
      <c r="AE104" s="28"/>
      <c r="AF104" s="16"/>
      <c r="AG104" s="44"/>
      <c r="AH104" s="45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26"/>
      <c r="AT104" s="39"/>
      <c r="AU104" s="40"/>
      <c r="AV104" s="42"/>
      <c r="AW104" s="263" t="s">
        <v>1253</v>
      </c>
      <c r="AX104" s="263"/>
      <c r="AY104" s="263"/>
      <c r="AZ104" s="263"/>
      <c r="BA104" s="37"/>
      <c r="BB104" s="37"/>
      <c r="BC104" s="38"/>
      <c r="BD104" s="195">
        <f>ROUND(G96,0)+(ROUND(S106*(1+$AY$106),0))</f>
        <v>310</v>
      </c>
      <c r="BE104" s="29"/>
      <c r="BF104" s="224"/>
    </row>
    <row r="105" spans="1:58" s="155" customFormat="1" ht="17.100000000000001" customHeight="1">
      <c r="A105" s="7">
        <v>16</v>
      </c>
      <c r="B105" s="8">
        <v>8511</v>
      </c>
      <c r="C105" s="9" t="s">
        <v>1006</v>
      </c>
      <c r="D105" s="214"/>
      <c r="E105" s="221"/>
      <c r="F105" s="221"/>
      <c r="G105" s="221"/>
      <c r="H105" s="221"/>
      <c r="I105" s="221"/>
      <c r="J105" s="221"/>
      <c r="K105" s="221"/>
      <c r="L105" s="221"/>
      <c r="M105" s="221"/>
      <c r="N105" s="123"/>
      <c r="O105" s="283"/>
      <c r="P105" s="320"/>
      <c r="Q105" s="320"/>
      <c r="R105" s="320"/>
      <c r="S105" s="320"/>
      <c r="T105" s="320"/>
      <c r="U105" s="320"/>
      <c r="V105" s="320"/>
      <c r="W105" s="320"/>
      <c r="X105" s="320"/>
      <c r="Y105" s="48"/>
      <c r="Z105" s="19"/>
      <c r="AA105" s="20"/>
      <c r="AB105" s="20"/>
      <c r="AC105" s="20"/>
      <c r="AD105" s="31"/>
      <c r="AE105" s="31"/>
      <c r="AF105" s="122"/>
      <c r="AG105" s="122"/>
      <c r="AH105" s="129"/>
      <c r="AI105" s="43" t="s">
        <v>1791</v>
      </c>
      <c r="AJ105" s="20"/>
      <c r="AK105" s="20"/>
      <c r="AL105" s="20"/>
      <c r="AM105" s="20"/>
      <c r="AN105" s="20"/>
      <c r="AO105" s="20"/>
      <c r="AP105" s="20"/>
      <c r="AQ105" s="20"/>
      <c r="AR105" s="20"/>
      <c r="AS105" s="22" t="s">
        <v>1792</v>
      </c>
      <c r="AT105" s="230">
        <v>1</v>
      </c>
      <c r="AU105" s="231"/>
      <c r="AV105" s="54"/>
      <c r="AW105" s="263"/>
      <c r="AX105" s="263"/>
      <c r="AY105" s="263"/>
      <c r="AZ105" s="263"/>
      <c r="BA105" s="27"/>
      <c r="BB105" s="27"/>
      <c r="BC105" s="48"/>
      <c r="BD105" s="195">
        <f>ROUND(G96*AT105,0)+(ROUND(ROUND(S106*AT105,0)*(1+$AY$106),0))</f>
        <v>310</v>
      </c>
      <c r="BE105" s="29"/>
      <c r="BF105" s="224"/>
    </row>
    <row r="106" spans="1:58" s="155" customFormat="1" ht="17.100000000000001" customHeight="1">
      <c r="A106" s="7">
        <v>16</v>
      </c>
      <c r="B106" s="8">
        <v>8512</v>
      </c>
      <c r="C106" s="9" t="s">
        <v>719</v>
      </c>
      <c r="D106" s="55"/>
      <c r="E106" s="56"/>
      <c r="F106" s="121"/>
      <c r="G106" s="219"/>
      <c r="H106" s="219"/>
      <c r="I106" s="14"/>
      <c r="J106" s="14"/>
      <c r="K106" s="24"/>
      <c r="L106" s="210"/>
      <c r="M106" s="210"/>
      <c r="N106" s="123"/>
      <c r="S106" s="261">
        <v>166</v>
      </c>
      <c r="T106" s="261"/>
      <c r="U106" s="14" t="s">
        <v>121</v>
      </c>
      <c r="V106" s="14"/>
      <c r="W106" s="24"/>
      <c r="X106" s="27"/>
      <c r="Y106" s="27"/>
      <c r="Z106" s="117" t="s">
        <v>265</v>
      </c>
      <c r="AA106" s="92"/>
      <c r="AB106" s="92"/>
      <c r="AC106" s="92"/>
      <c r="AD106" s="92"/>
      <c r="AE106" s="92"/>
      <c r="AF106" s="24" t="s">
        <v>1792</v>
      </c>
      <c r="AG106" s="317">
        <v>0.7</v>
      </c>
      <c r="AH106" s="318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26"/>
      <c r="AT106" s="39"/>
      <c r="AU106" s="40"/>
      <c r="AV106" s="42"/>
      <c r="AW106" s="77" t="s">
        <v>1854</v>
      </c>
      <c r="AX106" s="51" t="s">
        <v>1792</v>
      </c>
      <c r="AY106" s="239">
        <v>0.25</v>
      </c>
      <c r="AZ106" s="239"/>
      <c r="BA106" s="37"/>
      <c r="BB106" s="37"/>
      <c r="BC106" s="38"/>
      <c r="BD106" s="195">
        <f>ROUND(G96*AG106,0)+(ROUND(ROUND(S106*AG106,0)*(1+$AY$106),0))</f>
        <v>216</v>
      </c>
      <c r="BE106" s="29"/>
      <c r="BF106" s="224">
        <f t="shared" si="7"/>
        <v>268</v>
      </c>
    </row>
    <row r="107" spans="1:58" s="155" customFormat="1" ht="17.100000000000001" hidden="1" customHeight="1">
      <c r="A107" s="7">
        <v>16</v>
      </c>
      <c r="B107" s="8">
        <v>8513</v>
      </c>
      <c r="C107" s="9" t="s">
        <v>720</v>
      </c>
      <c r="D107" s="56"/>
      <c r="E107" s="56"/>
      <c r="F107" s="56"/>
      <c r="G107" s="56"/>
      <c r="H107" s="159"/>
      <c r="I107" s="159"/>
      <c r="J107" s="159"/>
      <c r="K107" s="14"/>
      <c r="L107" s="14"/>
      <c r="M107" s="14"/>
      <c r="N107" s="18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67"/>
      <c r="Z107" s="96"/>
      <c r="AA107" s="97"/>
      <c r="AB107" s="97"/>
      <c r="AC107" s="97"/>
      <c r="AD107" s="97"/>
      <c r="AE107" s="97"/>
      <c r="AF107" s="22" t="s">
        <v>1792</v>
      </c>
      <c r="AG107" s="230">
        <v>0.7</v>
      </c>
      <c r="AH107" s="231"/>
      <c r="AI107" s="43" t="s">
        <v>1791</v>
      </c>
      <c r="AJ107" s="20"/>
      <c r="AK107" s="20"/>
      <c r="AL107" s="20"/>
      <c r="AM107" s="20"/>
      <c r="AN107" s="20"/>
      <c r="AO107" s="20"/>
      <c r="AP107" s="20"/>
      <c r="AQ107" s="20"/>
      <c r="AR107" s="20"/>
      <c r="AS107" s="22" t="s">
        <v>1792</v>
      </c>
      <c r="AT107" s="230">
        <v>1</v>
      </c>
      <c r="AU107" s="231"/>
      <c r="AV107" s="54"/>
      <c r="AW107" s="77"/>
      <c r="AX107" s="77"/>
      <c r="AZ107" s="24" t="s">
        <v>824</v>
      </c>
      <c r="BA107" s="27"/>
      <c r="BB107" s="27"/>
      <c r="BC107" s="48"/>
      <c r="BD107" s="195">
        <f>ROUND(ROUND(G99*AG107,0)*AT107,0)+(ROUND(ROUND(ROUND(S106*AG107,0)*AT107,0)*(1+AY106),0))</f>
        <v>145</v>
      </c>
      <c r="BE107" s="29"/>
      <c r="BF107" s="224">
        <f t="shared" ref="BF107:BF128" si="8">G107+S107</f>
        <v>0</v>
      </c>
    </row>
    <row r="108" spans="1:58" s="155" customFormat="1" ht="17.100000000000001" customHeight="1">
      <c r="A108" s="7">
        <v>16</v>
      </c>
      <c r="B108" s="8">
        <v>8514</v>
      </c>
      <c r="C108" s="9" t="s">
        <v>1951</v>
      </c>
      <c r="D108" s="242" t="s">
        <v>1418</v>
      </c>
      <c r="E108" s="282"/>
      <c r="F108" s="282"/>
      <c r="G108" s="282"/>
      <c r="H108" s="282"/>
      <c r="I108" s="282"/>
      <c r="J108" s="282"/>
      <c r="K108" s="282"/>
      <c r="L108" s="282"/>
      <c r="M108" s="282"/>
      <c r="N108" s="15"/>
      <c r="O108" s="259" t="s">
        <v>1493</v>
      </c>
      <c r="P108" s="282"/>
      <c r="Q108" s="282"/>
      <c r="R108" s="282"/>
      <c r="S108" s="282"/>
      <c r="T108" s="282"/>
      <c r="U108" s="282"/>
      <c r="V108" s="282"/>
      <c r="W108" s="282"/>
      <c r="X108" s="282"/>
      <c r="Y108" s="52"/>
      <c r="Z108" s="16"/>
      <c r="AA108" s="16"/>
      <c r="AB108" s="16"/>
      <c r="AC108" s="16"/>
      <c r="AD108" s="28"/>
      <c r="AE108" s="28"/>
      <c r="AF108" s="16"/>
      <c r="AG108" s="44"/>
      <c r="AH108" s="45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26"/>
      <c r="AT108" s="39"/>
      <c r="AU108" s="40"/>
      <c r="AV108" s="42"/>
      <c r="AW108" s="37"/>
      <c r="AX108" s="37"/>
      <c r="AY108" s="37"/>
      <c r="AZ108" s="37"/>
      <c r="BA108" s="37"/>
      <c r="BB108" s="37"/>
      <c r="BC108" s="38"/>
      <c r="BD108" s="195">
        <f>ROUND(G110,0)+(ROUND(S110*(1+$AY$106),0))</f>
        <v>202</v>
      </c>
      <c r="BE108" s="29"/>
      <c r="BF108" s="224"/>
    </row>
    <row r="109" spans="1:58" s="155" customFormat="1" ht="17.100000000000001" customHeight="1">
      <c r="A109" s="7">
        <v>16</v>
      </c>
      <c r="B109" s="8">
        <v>8515</v>
      </c>
      <c r="C109" s="9" t="s">
        <v>1952</v>
      </c>
      <c r="D109" s="283"/>
      <c r="E109" s="320"/>
      <c r="F109" s="320"/>
      <c r="G109" s="320"/>
      <c r="H109" s="320"/>
      <c r="I109" s="320"/>
      <c r="J109" s="320"/>
      <c r="K109" s="320"/>
      <c r="L109" s="320"/>
      <c r="M109" s="320"/>
      <c r="N109" s="123"/>
      <c r="O109" s="283"/>
      <c r="P109" s="320"/>
      <c r="Q109" s="320"/>
      <c r="R109" s="320"/>
      <c r="S109" s="320"/>
      <c r="T109" s="320"/>
      <c r="U109" s="320"/>
      <c r="V109" s="320"/>
      <c r="W109" s="320"/>
      <c r="X109" s="320"/>
      <c r="Y109" s="48"/>
      <c r="Z109" s="19"/>
      <c r="AA109" s="20"/>
      <c r="AB109" s="20"/>
      <c r="AC109" s="20"/>
      <c r="AD109" s="31"/>
      <c r="AE109" s="31"/>
      <c r="AF109" s="122"/>
      <c r="AG109" s="122"/>
      <c r="AH109" s="129"/>
      <c r="AI109" s="43" t="s">
        <v>1791</v>
      </c>
      <c r="AJ109" s="20"/>
      <c r="AK109" s="20"/>
      <c r="AL109" s="20"/>
      <c r="AM109" s="20"/>
      <c r="AN109" s="20"/>
      <c r="AO109" s="20"/>
      <c r="AP109" s="20"/>
      <c r="AQ109" s="20"/>
      <c r="AR109" s="20"/>
      <c r="AS109" s="22" t="s">
        <v>1792</v>
      </c>
      <c r="AT109" s="230">
        <v>1</v>
      </c>
      <c r="AU109" s="231"/>
      <c r="AV109" s="54"/>
      <c r="AW109" s="27"/>
      <c r="AX109" s="27"/>
      <c r="AY109" s="27"/>
      <c r="AZ109" s="27"/>
      <c r="BA109" s="27"/>
      <c r="BB109" s="27"/>
      <c r="BC109" s="48"/>
      <c r="BD109" s="195">
        <f>ROUND(G110*AT109,0)+(ROUND(ROUND(S110*AT109,0)*(1+$AY$106),0))</f>
        <v>202</v>
      </c>
      <c r="BE109" s="29"/>
      <c r="BF109" s="224"/>
    </row>
    <row r="110" spans="1:58" s="155" customFormat="1" ht="17.100000000000001" customHeight="1">
      <c r="A110" s="7">
        <v>16</v>
      </c>
      <c r="B110" s="8">
        <v>8516</v>
      </c>
      <c r="C110" s="9" t="s">
        <v>1953</v>
      </c>
      <c r="D110" s="55"/>
      <c r="E110" s="56"/>
      <c r="G110" s="260">
        <v>148</v>
      </c>
      <c r="H110" s="260"/>
      <c r="I110" s="14" t="s">
        <v>121</v>
      </c>
      <c r="J110" s="14"/>
      <c r="K110" s="24"/>
      <c r="L110" s="27"/>
      <c r="M110" s="27"/>
      <c r="N110" s="123"/>
      <c r="S110" s="260">
        <f>$S$25</f>
        <v>43</v>
      </c>
      <c r="T110" s="260"/>
      <c r="U110" s="14" t="s">
        <v>121</v>
      </c>
      <c r="V110" s="14"/>
      <c r="W110" s="24"/>
      <c r="X110" s="27"/>
      <c r="Y110" s="27"/>
      <c r="Z110" s="117" t="s">
        <v>265</v>
      </c>
      <c r="AA110" s="92"/>
      <c r="AB110" s="92"/>
      <c r="AC110" s="92"/>
      <c r="AD110" s="92"/>
      <c r="AE110" s="92"/>
      <c r="AF110" s="24" t="s">
        <v>1792</v>
      </c>
      <c r="AG110" s="317">
        <v>0.7</v>
      </c>
      <c r="AH110" s="318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26"/>
      <c r="AT110" s="39"/>
      <c r="AU110" s="40"/>
      <c r="AV110" s="42"/>
      <c r="AW110" s="37"/>
      <c r="AX110" s="37"/>
      <c r="AY110" s="37"/>
      <c r="AZ110" s="37"/>
      <c r="BA110" s="37"/>
      <c r="BB110" s="37"/>
      <c r="BC110" s="38"/>
      <c r="BD110" s="195">
        <f>ROUND(G110*AG110,0)+(ROUND(ROUND(S110*AG110,0)*(1+$AY$106),0))</f>
        <v>142</v>
      </c>
      <c r="BE110" s="29"/>
      <c r="BF110" s="224">
        <f>$G$110+S110</f>
        <v>191</v>
      </c>
    </row>
    <row r="111" spans="1:58" s="155" customFormat="1" ht="17.100000000000001" customHeight="1">
      <c r="A111" s="7">
        <v>16</v>
      </c>
      <c r="B111" s="8">
        <v>8517</v>
      </c>
      <c r="C111" s="9" t="s">
        <v>1954</v>
      </c>
      <c r="D111" s="211"/>
      <c r="E111" s="221"/>
      <c r="F111" s="221"/>
      <c r="G111" s="221"/>
      <c r="H111" s="221"/>
      <c r="I111" s="221"/>
      <c r="J111" s="221"/>
      <c r="K111" s="221"/>
      <c r="L111" s="221"/>
      <c r="M111" s="221"/>
      <c r="N111" s="18"/>
      <c r="O111" s="259" t="s">
        <v>1494</v>
      </c>
      <c r="P111" s="282"/>
      <c r="Q111" s="282"/>
      <c r="R111" s="282"/>
      <c r="S111" s="282"/>
      <c r="T111" s="282"/>
      <c r="U111" s="282"/>
      <c r="V111" s="282"/>
      <c r="W111" s="282"/>
      <c r="X111" s="282"/>
      <c r="Y111" s="52"/>
      <c r="Z111" s="16"/>
      <c r="AA111" s="16"/>
      <c r="AB111" s="16"/>
      <c r="AC111" s="16"/>
      <c r="AD111" s="28"/>
      <c r="AE111" s="28"/>
      <c r="AF111" s="16"/>
      <c r="AG111" s="44"/>
      <c r="AH111" s="45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26"/>
      <c r="AT111" s="39"/>
      <c r="AU111" s="40"/>
      <c r="AV111" s="42"/>
      <c r="AW111" s="37"/>
      <c r="AX111" s="37"/>
      <c r="AY111" s="37"/>
      <c r="AZ111" s="37"/>
      <c r="BA111" s="37"/>
      <c r="BB111" s="37"/>
      <c r="BC111" s="38"/>
      <c r="BD111" s="195">
        <f>ROUND(G110,0)+(ROUND(S113*(1+$AY$106),0))</f>
        <v>253</v>
      </c>
      <c r="BE111" s="29"/>
      <c r="BF111" s="224"/>
    </row>
    <row r="112" spans="1:58" s="155" customFormat="1" ht="17.100000000000001" customHeight="1">
      <c r="A112" s="7">
        <v>16</v>
      </c>
      <c r="B112" s="8">
        <v>8518</v>
      </c>
      <c r="C112" s="9" t="s">
        <v>1955</v>
      </c>
      <c r="D112" s="214"/>
      <c r="E112" s="221"/>
      <c r="F112" s="221"/>
      <c r="G112" s="221"/>
      <c r="H112" s="221"/>
      <c r="I112" s="221"/>
      <c r="J112" s="221"/>
      <c r="K112" s="221"/>
      <c r="L112" s="221"/>
      <c r="M112" s="221"/>
      <c r="N112" s="123"/>
      <c r="O112" s="283"/>
      <c r="P112" s="320"/>
      <c r="Q112" s="320"/>
      <c r="R112" s="320"/>
      <c r="S112" s="320"/>
      <c r="T112" s="320"/>
      <c r="U112" s="320"/>
      <c r="V112" s="320"/>
      <c r="W112" s="320"/>
      <c r="X112" s="320"/>
      <c r="Y112" s="48"/>
      <c r="Z112" s="19"/>
      <c r="AA112" s="20"/>
      <c r="AB112" s="20"/>
      <c r="AC112" s="20"/>
      <c r="AD112" s="31"/>
      <c r="AE112" s="31"/>
      <c r="AF112" s="122"/>
      <c r="AG112" s="122"/>
      <c r="AH112" s="129"/>
      <c r="AI112" s="43" t="s">
        <v>1791</v>
      </c>
      <c r="AJ112" s="20"/>
      <c r="AK112" s="20"/>
      <c r="AL112" s="20"/>
      <c r="AM112" s="20"/>
      <c r="AN112" s="20"/>
      <c r="AO112" s="20"/>
      <c r="AP112" s="20"/>
      <c r="AQ112" s="20"/>
      <c r="AR112" s="20"/>
      <c r="AS112" s="22" t="s">
        <v>1792</v>
      </c>
      <c r="AT112" s="230">
        <v>1</v>
      </c>
      <c r="AU112" s="231"/>
      <c r="AV112" s="54"/>
      <c r="AW112" s="27"/>
      <c r="AX112" s="27"/>
      <c r="AY112" s="27"/>
      <c r="AZ112" s="27"/>
      <c r="BA112" s="27"/>
      <c r="BB112" s="27"/>
      <c r="BC112" s="48"/>
      <c r="BD112" s="195">
        <f>ROUND(G110*AT112,0)+(ROUND(ROUND(S113*AT112,0)*(1+$AY$106),0))</f>
        <v>253</v>
      </c>
      <c r="BE112" s="29"/>
      <c r="BF112" s="224"/>
    </row>
    <row r="113" spans="1:58" s="155" customFormat="1" ht="17.100000000000001" customHeight="1">
      <c r="A113" s="7">
        <v>16</v>
      </c>
      <c r="B113" s="8">
        <v>8519</v>
      </c>
      <c r="C113" s="9" t="s">
        <v>1956</v>
      </c>
      <c r="D113" s="55"/>
      <c r="E113" s="56"/>
      <c r="F113" s="121"/>
      <c r="G113" s="219"/>
      <c r="H113" s="219"/>
      <c r="I113" s="14"/>
      <c r="J113" s="14"/>
      <c r="K113" s="24"/>
      <c r="L113" s="210"/>
      <c r="M113" s="210"/>
      <c r="N113" s="123"/>
      <c r="S113" s="261">
        <v>84</v>
      </c>
      <c r="T113" s="261"/>
      <c r="U113" s="14" t="s">
        <v>121</v>
      </c>
      <c r="V113" s="14"/>
      <c r="W113" s="24"/>
      <c r="X113" s="27"/>
      <c r="Y113" s="27"/>
      <c r="Z113" s="117" t="s">
        <v>265</v>
      </c>
      <c r="AA113" s="92"/>
      <c r="AB113" s="92"/>
      <c r="AC113" s="92"/>
      <c r="AD113" s="92"/>
      <c r="AE113" s="92"/>
      <c r="AF113" s="24" t="s">
        <v>1792</v>
      </c>
      <c r="AG113" s="317">
        <v>0.7</v>
      </c>
      <c r="AH113" s="318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26"/>
      <c r="AT113" s="39"/>
      <c r="AU113" s="40"/>
      <c r="AV113" s="42"/>
      <c r="AW113" s="37"/>
      <c r="AX113" s="37"/>
      <c r="AY113" s="37"/>
      <c r="AZ113" s="37"/>
      <c r="BA113" s="37"/>
      <c r="BB113" s="37"/>
      <c r="BC113" s="38"/>
      <c r="BD113" s="195">
        <f>ROUND(G110*AG113,0)+(ROUND(ROUND(S113*AG113,0)*(1+$AY$106),0))</f>
        <v>178</v>
      </c>
      <c r="BE113" s="29"/>
      <c r="BF113" s="224">
        <f t="shared" ref="BF113:BF117" si="9">$G$110+S113</f>
        <v>232</v>
      </c>
    </row>
    <row r="114" spans="1:58" s="155" customFormat="1" ht="17.100000000000001" hidden="1" customHeight="1">
      <c r="A114" s="7">
        <v>16</v>
      </c>
      <c r="B114" s="8">
        <v>8520</v>
      </c>
      <c r="C114" s="9" t="s">
        <v>718</v>
      </c>
      <c r="D114" s="55"/>
      <c r="E114" s="56"/>
      <c r="F114" s="56"/>
      <c r="G114" s="121"/>
      <c r="H114" s="121"/>
      <c r="I114" s="121"/>
      <c r="J114" s="121"/>
      <c r="K114" s="121"/>
      <c r="L114" s="121"/>
      <c r="M114" s="121"/>
      <c r="N114" s="18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67"/>
      <c r="Z114" s="96"/>
      <c r="AA114" s="97"/>
      <c r="AB114" s="97"/>
      <c r="AC114" s="97"/>
      <c r="AD114" s="97"/>
      <c r="AE114" s="97"/>
      <c r="AF114" s="22" t="s">
        <v>1792</v>
      </c>
      <c r="AG114" s="230">
        <v>0.7</v>
      </c>
      <c r="AH114" s="231"/>
      <c r="AI114" s="43" t="s">
        <v>1791</v>
      </c>
      <c r="AJ114" s="20"/>
      <c r="AK114" s="20"/>
      <c r="AL114" s="20"/>
      <c r="AM114" s="20"/>
      <c r="AN114" s="20"/>
      <c r="AO114" s="20"/>
      <c r="AP114" s="20"/>
      <c r="AQ114" s="20"/>
      <c r="AR114" s="20"/>
      <c r="AS114" s="22" t="s">
        <v>1792</v>
      </c>
      <c r="AT114" s="230">
        <v>1</v>
      </c>
      <c r="AU114" s="231"/>
      <c r="AV114" s="54"/>
      <c r="AW114" s="27"/>
      <c r="AX114" s="27"/>
      <c r="AY114" s="27"/>
      <c r="AZ114" s="27"/>
      <c r="BA114" s="27"/>
      <c r="BB114" s="27"/>
      <c r="BC114" s="48"/>
      <c r="BD114" s="195" t="e">
        <f>ROUND(ROUND(G113*AG114,0)*AT114,0)+(ROUND(ROUND(ROUND(S113*AG114,0)*AT114,0)*(1+#REF!),0))</f>
        <v>#REF!</v>
      </c>
      <c r="BE114" s="29"/>
      <c r="BF114" s="224">
        <f t="shared" si="9"/>
        <v>148</v>
      </c>
    </row>
    <row r="115" spans="1:58" s="155" customFormat="1" ht="17.100000000000001" customHeight="1">
      <c r="A115" s="7">
        <v>16</v>
      </c>
      <c r="B115" s="8">
        <v>8521</v>
      </c>
      <c r="C115" s="9" t="s">
        <v>1957</v>
      </c>
      <c r="D115" s="211"/>
      <c r="E115" s="221"/>
      <c r="F115" s="221"/>
      <c r="G115" s="221"/>
      <c r="H115" s="221"/>
      <c r="I115" s="221"/>
      <c r="J115" s="221"/>
      <c r="K115" s="221"/>
      <c r="L115" s="221"/>
      <c r="M115" s="221"/>
      <c r="N115" s="18"/>
      <c r="O115" s="259" t="s">
        <v>1495</v>
      </c>
      <c r="P115" s="282"/>
      <c r="Q115" s="282"/>
      <c r="R115" s="282"/>
      <c r="S115" s="282"/>
      <c r="T115" s="282"/>
      <c r="U115" s="282"/>
      <c r="V115" s="282"/>
      <c r="W115" s="282"/>
      <c r="X115" s="282"/>
      <c r="Y115" s="52"/>
      <c r="Z115" s="16"/>
      <c r="AA115" s="16"/>
      <c r="AB115" s="16"/>
      <c r="AC115" s="16"/>
      <c r="AD115" s="28"/>
      <c r="AE115" s="28"/>
      <c r="AF115" s="16"/>
      <c r="AG115" s="44"/>
      <c r="AH115" s="45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26"/>
      <c r="AT115" s="39"/>
      <c r="AU115" s="40"/>
      <c r="AV115" s="42"/>
      <c r="AW115" s="37"/>
      <c r="AX115" s="37"/>
      <c r="AY115" s="37"/>
      <c r="AZ115" s="37"/>
      <c r="BA115" s="37"/>
      <c r="BB115" s="37"/>
      <c r="BC115" s="38"/>
      <c r="BD115" s="195">
        <f>ROUND(G110,0)+(ROUND(S117*(1+$AY$106),0))</f>
        <v>298</v>
      </c>
      <c r="BE115" s="29"/>
      <c r="BF115" s="224"/>
    </row>
    <row r="116" spans="1:58" s="155" customFormat="1" ht="17.100000000000001" customHeight="1">
      <c r="A116" s="7">
        <v>16</v>
      </c>
      <c r="B116" s="8">
        <v>8522</v>
      </c>
      <c r="C116" s="9" t="s">
        <v>1958</v>
      </c>
      <c r="D116" s="214"/>
      <c r="E116" s="221"/>
      <c r="F116" s="221"/>
      <c r="G116" s="221"/>
      <c r="H116" s="221"/>
      <c r="I116" s="221"/>
      <c r="J116" s="221"/>
      <c r="K116" s="221"/>
      <c r="L116" s="221"/>
      <c r="M116" s="221"/>
      <c r="N116" s="123"/>
      <c r="O116" s="283"/>
      <c r="P116" s="320"/>
      <c r="Q116" s="320"/>
      <c r="R116" s="320"/>
      <c r="S116" s="320"/>
      <c r="T116" s="320"/>
      <c r="U116" s="320"/>
      <c r="V116" s="320"/>
      <c r="W116" s="320"/>
      <c r="X116" s="320"/>
      <c r="Y116" s="48"/>
      <c r="Z116" s="19"/>
      <c r="AA116" s="20"/>
      <c r="AB116" s="20"/>
      <c r="AC116" s="20"/>
      <c r="AD116" s="31"/>
      <c r="AE116" s="31"/>
      <c r="AF116" s="122"/>
      <c r="AG116" s="122"/>
      <c r="AH116" s="129"/>
      <c r="AI116" s="43" t="s">
        <v>1791</v>
      </c>
      <c r="AJ116" s="20"/>
      <c r="AK116" s="20"/>
      <c r="AL116" s="20"/>
      <c r="AM116" s="20"/>
      <c r="AN116" s="20"/>
      <c r="AO116" s="20"/>
      <c r="AP116" s="20"/>
      <c r="AQ116" s="20"/>
      <c r="AR116" s="20"/>
      <c r="AS116" s="22" t="s">
        <v>1792</v>
      </c>
      <c r="AT116" s="230">
        <v>1</v>
      </c>
      <c r="AU116" s="231"/>
      <c r="AV116" s="54"/>
      <c r="AW116" s="27"/>
      <c r="AX116" s="27"/>
      <c r="AY116" s="27"/>
      <c r="AZ116" s="27"/>
      <c r="BA116" s="27"/>
      <c r="BB116" s="27"/>
      <c r="BC116" s="48"/>
      <c r="BD116" s="195">
        <f>ROUND(G110*AT116,0)+(ROUND(ROUND(S117*AT116,0)*(1+$AY$106),0))</f>
        <v>298</v>
      </c>
      <c r="BE116" s="29"/>
      <c r="BF116" s="224"/>
    </row>
    <row r="117" spans="1:58" s="155" customFormat="1" ht="17.100000000000001" customHeight="1">
      <c r="A117" s="7">
        <v>16</v>
      </c>
      <c r="B117" s="8">
        <v>8523</v>
      </c>
      <c r="C117" s="9" t="s">
        <v>1959</v>
      </c>
      <c r="D117" s="55"/>
      <c r="E117" s="56"/>
      <c r="F117" s="121"/>
      <c r="G117" s="220"/>
      <c r="H117" s="220"/>
      <c r="I117" s="14"/>
      <c r="J117" s="14"/>
      <c r="K117" s="24"/>
      <c r="L117" s="210"/>
      <c r="M117" s="210"/>
      <c r="N117" s="123"/>
      <c r="S117" s="261">
        <v>120</v>
      </c>
      <c r="T117" s="261"/>
      <c r="U117" s="14" t="s">
        <v>121</v>
      </c>
      <c r="V117" s="14"/>
      <c r="W117" s="24"/>
      <c r="X117" s="27"/>
      <c r="Y117" s="27"/>
      <c r="Z117" s="117" t="s">
        <v>265</v>
      </c>
      <c r="AA117" s="92"/>
      <c r="AB117" s="92"/>
      <c r="AC117" s="92"/>
      <c r="AD117" s="92"/>
      <c r="AE117" s="92"/>
      <c r="AF117" s="24" t="s">
        <v>1792</v>
      </c>
      <c r="AG117" s="317">
        <v>0.7</v>
      </c>
      <c r="AH117" s="318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26"/>
      <c r="AT117" s="39"/>
      <c r="AU117" s="40"/>
      <c r="AV117" s="42"/>
      <c r="AW117" s="37"/>
      <c r="AX117" s="37"/>
      <c r="AY117" s="37"/>
      <c r="AZ117" s="37"/>
      <c r="BA117" s="37"/>
      <c r="BB117" s="37"/>
      <c r="BC117" s="38"/>
      <c r="BD117" s="195">
        <f>ROUND(G110*AG117,0)+(ROUND(ROUND(S117*AG117,0)*(1+$AY$106),0))</f>
        <v>209</v>
      </c>
      <c r="BE117" s="29"/>
      <c r="BF117" s="224">
        <f t="shared" si="9"/>
        <v>268</v>
      </c>
    </row>
    <row r="118" spans="1:58" s="155" customFormat="1" ht="17.100000000000001" customHeight="1">
      <c r="A118" s="7">
        <v>16</v>
      </c>
      <c r="B118" s="8">
        <v>8524</v>
      </c>
      <c r="C118" s="9" t="s">
        <v>1960</v>
      </c>
      <c r="D118" s="242" t="s">
        <v>1419</v>
      </c>
      <c r="E118" s="282"/>
      <c r="F118" s="282"/>
      <c r="G118" s="282"/>
      <c r="H118" s="282"/>
      <c r="I118" s="282"/>
      <c r="J118" s="282"/>
      <c r="K118" s="282"/>
      <c r="L118" s="282"/>
      <c r="M118" s="282"/>
      <c r="N118" s="15"/>
      <c r="O118" s="259" t="s">
        <v>1493</v>
      </c>
      <c r="P118" s="282"/>
      <c r="Q118" s="282"/>
      <c r="R118" s="282"/>
      <c r="S118" s="282"/>
      <c r="T118" s="282"/>
      <c r="U118" s="282"/>
      <c r="V118" s="282"/>
      <c r="W118" s="282"/>
      <c r="X118" s="282"/>
      <c r="Y118" s="52"/>
      <c r="Z118" s="16"/>
      <c r="AA118" s="16"/>
      <c r="AB118" s="16"/>
      <c r="AC118" s="16"/>
      <c r="AD118" s="28"/>
      <c r="AE118" s="28"/>
      <c r="AF118" s="16"/>
      <c r="AG118" s="44"/>
      <c r="AH118" s="45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26"/>
      <c r="AT118" s="39"/>
      <c r="AU118" s="40"/>
      <c r="AV118" s="42"/>
      <c r="AW118" s="37"/>
      <c r="AX118" s="37"/>
      <c r="AY118" s="37"/>
      <c r="AZ118" s="37"/>
      <c r="BA118" s="37"/>
      <c r="BB118" s="37"/>
      <c r="BC118" s="38"/>
      <c r="BD118" s="195">
        <f>ROUND(G120,0)+(ROUND(S120*(1+$AY$106),0))</f>
        <v>242</v>
      </c>
      <c r="BE118" s="29"/>
      <c r="BF118" s="224"/>
    </row>
    <row r="119" spans="1:58" s="155" customFormat="1" ht="17.100000000000001" customHeight="1">
      <c r="A119" s="7">
        <v>16</v>
      </c>
      <c r="B119" s="8">
        <v>8525</v>
      </c>
      <c r="C119" s="9" t="s">
        <v>1961</v>
      </c>
      <c r="D119" s="283"/>
      <c r="E119" s="320"/>
      <c r="F119" s="320"/>
      <c r="G119" s="320"/>
      <c r="H119" s="320"/>
      <c r="I119" s="320"/>
      <c r="J119" s="320"/>
      <c r="K119" s="320"/>
      <c r="L119" s="320"/>
      <c r="M119" s="320"/>
      <c r="N119" s="123"/>
      <c r="O119" s="283"/>
      <c r="P119" s="320"/>
      <c r="Q119" s="320"/>
      <c r="R119" s="320"/>
      <c r="S119" s="320"/>
      <c r="T119" s="320"/>
      <c r="U119" s="320"/>
      <c r="V119" s="320"/>
      <c r="W119" s="320"/>
      <c r="X119" s="320"/>
      <c r="Y119" s="48"/>
      <c r="Z119" s="19"/>
      <c r="AA119" s="20"/>
      <c r="AB119" s="20"/>
      <c r="AC119" s="20"/>
      <c r="AD119" s="31"/>
      <c r="AE119" s="31"/>
      <c r="AF119" s="122"/>
      <c r="AG119" s="122"/>
      <c r="AH119" s="129"/>
      <c r="AI119" s="43" t="s">
        <v>1791</v>
      </c>
      <c r="AJ119" s="20"/>
      <c r="AK119" s="20"/>
      <c r="AL119" s="20"/>
      <c r="AM119" s="20"/>
      <c r="AN119" s="20"/>
      <c r="AO119" s="20"/>
      <c r="AP119" s="20"/>
      <c r="AQ119" s="20"/>
      <c r="AR119" s="20"/>
      <c r="AS119" s="22" t="s">
        <v>1792</v>
      </c>
      <c r="AT119" s="230">
        <v>1</v>
      </c>
      <c r="AU119" s="231"/>
      <c r="AV119" s="54"/>
      <c r="AW119" s="27"/>
      <c r="AX119" s="27"/>
      <c r="AY119" s="27"/>
      <c r="AZ119" s="27"/>
      <c r="BA119" s="27"/>
      <c r="BB119" s="27"/>
      <c r="BC119" s="48"/>
      <c r="BD119" s="195">
        <f>ROUND(G120*AT119,0)+(ROUND(ROUND(S120*AT119,0)*(1+$AY$106),0))</f>
        <v>242</v>
      </c>
      <c r="BE119" s="29"/>
      <c r="BF119" s="224"/>
    </row>
    <row r="120" spans="1:58" s="155" customFormat="1" ht="17.100000000000001" customHeight="1">
      <c r="A120" s="7">
        <v>16</v>
      </c>
      <c r="B120" s="8">
        <v>8526</v>
      </c>
      <c r="C120" s="9" t="s">
        <v>1962</v>
      </c>
      <c r="D120" s="55"/>
      <c r="E120" s="56"/>
      <c r="G120" s="260">
        <v>191</v>
      </c>
      <c r="H120" s="260"/>
      <c r="I120" s="14" t="s">
        <v>121</v>
      </c>
      <c r="J120" s="14"/>
      <c r="K120" s="24"/>
      <c r="L120" s="27"/>
      <c r="M120" s="27"/>
      <c r="N120" s="123"/>
      <c r="S120" s="261">
        <v>41</v>
      </c>
      <c r="T120" s="261"/>
      <c r="U120" s="14" t="s">
        <v>121</v>
      </c>
      <c r="V120" s="14"/>
      <c r="W120" s="24"/>
      <c r="X120" s="27"/>
      <c r="Y120" s="27"/>
      <c r="Z120" s="117" t="s">
        <v>265</v>
      </c>
      <c r="AA120" s="92"/>
      <c r="AB120" s="92"/>
      <c r="AC120" s="92"/>
      <c r="AD120" s="92"/>
      <c r="AE120" s="92"/>
      <c r="AF120" s="24" t="s">
        <v>1792</v>
      </c>
      <c r="AG120" s="317">
        <v>0.7</v>
      </c>
      <c r="AH120" s="318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26"/>
      <c r="AT120" s="39"/>
      <c r="AU120" s="40"/>
      <c r="AV120" s="42"/>
      <c r="AW120" s="37"/>
      <c r="AX120" s="37"/>
      <c r="AY120" s="37"/>
      <c r="AZ120" s="37"/>
      <c r="BA120" s="37"/>
      <c r="BB120" s="37"/>
      <c r="BC120" s="38"/>
      <c r="BD120" s="195">
        <f>ROUND(G120*AG120,0)+(ROUND(ROUND(S120*AG120,0)*(1+$AY$106),0))</f>
        <v>170</v>
      </c>
      <c r="BE120" s="29"/>
      <c r="BF120" s="224">
        <f>$G$120+S120</f>
        <v>232</v>
      </c>
    </row>
    <row r="121" spans="1:58" s="155" customFormat="1" ht="17.100000000000001" customHeight="1">
      <c r="A121" s="7">
        <v>16</v>
      </c>
      <c r="B121" s="8">
        <v>8527</v>
      </c>
      <c r="C121" s="9" t="s">
        <v>1963</v>
      </c>
      <c r="D121" s="211"/>
      <c r="E121" s="221"/>
      <c r="F121" s="221"/>
      <c r="G121" s="221"/>
      <c r="H121" s="221"/>
      <c r="I121" s="221"/>
      <c r="J121" s="221"/>
      <c r="K121" s="221"/>
      <c r="L121" s="221"/>
      <c r="M121" s="221"/>
      <c r="N121" s="18"/>
      <c r="O121" s="259" t="s">
        <v>1494</v>
      </c>
      <c r="P121" s="282"/>
      <c r="Q121" s="282"/>
      <c r="R121" s="282"/>
      <c r="S121" s="282"/>
      <c r="T121" s="282"/>
      <c r="U121" s="282"/>
      <c r="V121" s="282"/>
      <c r="W121" s="282"/>
      <c r="X121" s="282"/>
      <c r="Y121" s="52"/>
      <c r="Z121" s="16"/>
      <c r="AA121" s="16"/>
      <c r="AB121" s="16"/>
      <c r="AC121" s="16"/>
      <c r="AD121" s="28"/>
      <c r="AE121" s="28"/>
      <c r="AF121" s="16"/>
      <c r="AG121" s="44"/>
      <c r="AH121" s="45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26"/>
      <c r="AT121" s="39"/>
      <c r="AU121" s="40"/>
      <c r="AV121" s="42"/>
      <c r="AW121" s="37"/>
      <c r="AX121" s="37"/>
      <c r="AY121" s="37"/>
      <c r="AZ121" s="37"/>
      <c r="BA121" s="37"/>
      <c r="BB121" s="37"/>
      <c r="BC121" s="38"/>
      <c r="BD121" s="195">
        <f>ROUND(G120,0)+(ROUND(S123*(1+$AY$106),0))</f>
        <v>287</v>
      </c>
      <c r="BE121" s="29"/>
      <c r="BF121" s="224"/>
    </row>
    <row r="122" spans="1:58" s="155" customFormat="1" ht="17.100000000000001" customHeight="1">
      <c r="A122" s="7">
        <v>16</v>
      </c>
      <c r="B122" s="8">
        <v>8528</v>
      </c>
      <c r="C122" s="9" t="s">
        <v>1964</v>
      </c>
      <c r="D122" s="214"/>
      <c r="E122" s="221"/>
      <c r="F122" s="221"/>
      <c r="G122" s="221"/>
      <c r="H122" s="221"/>
      <c r="I122" s="221"/>
      <c r="J122" s="221"/>
      <c r="K122" s="221"/>
      <c r="L122" s="221"/>
      <c r="M122" s="221"/>
      <c r="N122" s="123"/>
      <c r="O122" s="283"/>
      <c r="P122" s="320"/>
      <c r="Q122" s="320"/>
      <c r="R122" s="320"/>
      <c r="S122" s="320"/>
      <c r="T122" s="320"/>
      <c r="U122" s="320"/>
      <c r="V122" s="320"/>
      <c r="W122" s="320"/>
      <c r="X122" s="320"/>
      <c r="Y122" s="48"/>
      <c r="Z122" s="19"/>
      <c r="AA122" s="20"/>
      <c r="AB122" s="20"/>
      <c r="AC122" s="20"/>
      <c r="AD122" s="31"/>
      <c r="AE122" s="31"/>
      <c r="AF122" s="122"/>
      <c r="AG122" s="122"/>
      <c r="AH122" s="129"/>
      <c r="AI122" s="43" t="s">
        <v>1791</v>
      </c>
      <c r="AJ122" s="20"/>
      <c r="AK122" s="20"/>
      <c r="AL122" s="20"/>
      <c r="AM122" s="20"/>
      <c r="AN122" s="20"/>
      <c r="AO122" s="20"/>
      <c r="AP122" s="20"/>
      <c r="AQ122" s="20"/>
      <c r="AR122" s="20"/>
      <c r="AS122" s="22" t="s">
        <v>1792</v>
      </c>
      <c r="AT122" s="230">
        <v>1</v>
      </c>
      <c r="AU122" s="231"/>
      <c r="AV122" s="54"/>
      <c r="AW122" s="27"/>
      <c r="AX122" s="27"/>
      <c r="AY122" s="27"/>
      <c r="AZ122" s="27"/>
      <c r="BA122" s="27"/>
      <c r="BB122" s="27"/>
      <c r="BC122" s="48"/>
      <c r="BD122" s="195">
        <f>ROUND(G120*AT122,0)+(ROUND(ROUND(S123*AT122,0)*(1+$AY$106),0))</f>
        <v>287</v>
      </c>
      <c r="BE122" s="29"/>
      <c r="BF122" s="224"/>
    </row>
    <row r="123" spans="1:58" s="155" customFormat="1" ht="17.100000000000001" customHeight="1">
      <c r="A123" s="7">
        <v>16</v>
      </c>
      <c r="B123" s="8">
        <v>8529</v>
      </c>
      <c r="C123" s="9" t="s">
        <v>1965</v>
      </c>
      <c r="D123" s="55"/>
      <c r="E123" s="56"/>
      <c r="F123" s="121"/>
      <c r="G123" s="219"/>
      <c r="H123" s="219"/>
      <c r="I123" s="14"/>
      <c r="J123" s="14"/>
      <c r="K123" s="24"/>
      <c r="L123" s="210"/>
      <c r="M123" s="210"/>
      <c r="N123" s="123"/>
      <c r="S123" s="261">
        <v>77</v>
      </c>
      <c r="T123" s="261"/>
      <c r="U123" s="14" t="s">
        <v>121</v>
      </c>
      <c r="V123" s="14"/>
      <c r="W123" s="24"/>
      <c r="X123" s="27"/>
      <c r="Y123" s="27"/>
      <c r="Z123" s="117" t="s">
        <v>265</v>
      </c>
      <c r="AA123" s="92"/>
      <c r="AB123" s="92"/>
      <c r="AC123" s="92"/>
      <c r="AD123" s="92"/>
      <c r="AE123" s="92"/>
      <c r="AF123" s="24" t="s">
        <v>1792</v>
      </c>
      <c r="AG123" s="317">
        <v>0.7</v>
      </c>
      <c r="AH123" s="318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26"/>
      <c r="AT123" s="39"/>
      <c r="AU123" s="40"/>
      <c r="AV123" s="42"/>
      <c r="AW123" s="37"/>
      <c r="AX123" s="37"/>
      <c r="AY123" s="37"/>
      <c r="AZ123" s="37"/>
      <c r="BA123" s="37"/>
      <c r="BB123" s="37"/>
      <c r="BC123" s="38"/>
      <c r="BD123" s="195">
        <f>ROUND(G120*AG123,0)+(ROUND(ROUND(S123*AG123,0)*(1+$AY$106),0))</f>
        <v>202</v>
      </c>
      <c r="BE123" s="29"/>
      <c r="BF123" s="224">
        <f t="shared" ref="BF123" si="10">$G$120+S123</f>
        <v>268</v>
      </c>
    </row>
    <row r="124" spans="1:58" s="155" customFormat="1" ht="17.100000000000001" hidden="1" customHeight="1">
      <c r="A124" s="7">
        <v>16</v>
      </c>
      <c r="B124" s="8">
        <v>8530</v>
      </c>
      <c r="C124" s="9" t="s">
        <v>718</v>
      </c>
      <c r="D124" s="55"/>
      <c r="E124" s="56"/>
      <c r="F124" s="56"/>
      <c r="G124" s="121"/>
      <c r="H124" s="121"/>
      <c r="I124" s="121"/>
      <c r="J124" s="121"/>
      <c r="K124" s="121"/>
      <c r="L124" s="121"/>
      <c r="M124" s="121"/>
      <c r="N124" s="18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67"/>
      <c r="Z124" s="96"/>
      <c r="AA124" s="97"/>
      <c r="AB124" s="97"/>
      <c r="AC124" s="97"/>
      <c r="AD124" s="97"/>
      <c r="AE124" s="97"/>
      <c r="AF124" s="22" t="s">
        <v>1792</v>
      </c>
      <c r="AG124" s="230">
        <v>0.7</v>
      </c>
      <c r="AH124" s="231"/>
      <c r="AI124" s="43" t="s">
        <v>1791</v>
      </c>
      <c r="AJ124" s="20"/>
      <c r="AK124" s="20"/>
      <c r="AL124" s="20"/>
      <c r="AM124" s="20"/>
      <c r="AN124" s="20"/>
      <c r="AO124" s="20"/>
      <c r="AP124" s="20"/>
      <c r="AQ124" s="20"/>
      <c r="AR124" s="20"/>
      <c r="AS124" s="22" t="s">
        <v>1792</v>
      </c>
      <c r="AT124" s="230">
        <v>1</v>
      </c>
      <c r="AU124" s="231"/>
      <c r="AV124" s="54"/>
      <c r="AW124" s="27"/>
      <c r="AX124" s="27"/>
      <c r="AY124" s="27"/>
      <c r="AZ124" s="27"/>
      <c r="BA124" s="27"/>
      <c r="BB124" s="27"/>
      <c r="BC124" s="48"/>
      <c r="BD124" s="195" t="e">
        <f>ROUND(ROUND(G123*AG124,0)*AT124,0)+(ROUND(ROUND(ROUND(S123*AG124,0)*AT124,0)*(1+#REF!),0))</f>
        <v>#REF!</v>
      </c>
      <c r="BE124" s="29"/>
      <c r="BF124" s="224">
        <f t="shared" si="8"/>
        <v>0</v>
      </c>
    </row>
    <row r="125" spans="1:58" s="155" customFormat="1" ht="17.100000000000001" hidden="1" customHeight="1">
      <c r="A125" s="7">
        <v>16</v>
      </c>
      <c r="B125" s="8">
        <v>8531</v>
      </c>
      <c r="C125" s="9" t="s">
        <v>721</v>
      </c>
      <c r="D125" s="57"/>
      <c r="E125" s="58"/>
      <c r="F125" s="58"/>
      <c r="G125" s="122"/>
      <c r="H125" s="122"/>
      <c r="I125" s="122"/>
      <c r="J125" s="122"/>
      <c r="K125" s="122"/>
      <c r="L125" s="122"/>
      <c r="M125" s="122"/>
      <c r="N125" s="21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68"/>
      <c r="Z125" s="96"/>
      <c r="AA125" s="97"/>
      <c r="AB125" s="97"/>
      <c r="AC125" s="97"/>
      <c r="AD125" s="97"/>
      <c r="AE125" s="97"/>
      <c r="AF125" s="22" t="s">
        <v>1792</v>
      </c>
      <c r="AG125" s="230">
        <v>0.7</v>
      </c>
      <c r="AH125" s="231"/>
      <c r="AI125" s="43" t="s">
        <v>1791</v>
      </c>
      <c r="AJ125" s="20"/>
      <c r="AK125" s="20"/>
      <c r="AL125" s="20"/>
      <c r="AM125" s="20"/>
      <c r="AN125" s="20"/>
      <c r="AO125" s="20"/>
      <c r="AP125" s="20"/>
      <c r="AQ125" s="20"/>
      <c r="AR125" s="20"/>
      <c r="AS125" s="22" t="s">
        <v>1792</v>
      </c>
      <c r="AT125" s="230">
        <v>1</v>
      </c>
      <c r="AU125" s="231"/>
      <c r="AV125" s="54"/>
      <c r="AW125" s="27"/>
      <c r="AX125" s="27"/>
      <c r="AY125" s="27"/>
      <c r="AZ125" s="27"/>
      <c r="BA125" s="27"/>
      <c r="BB125" s="27"/>
      <c r="BC125" s="48"/>
      <c r="BD125" s="199" t="e">
        <f>ROUND(ROUND(#REF!*AG125,0)*AT125,0)+(ROUND(ROUND(ROUND(#REF!*AG125,0)*AT125,0)*(1+AY106),0))</f>
        <v>#REF!</v>
      </c>
      <c r="BE125" s="29"/>
      <c r="BF125" s="224">
        <f t="shared" si="8"/>
        <v>0</v>
      </c>
    </row>
    <row r="126" spans="1:58" s="155" customFormat="1" ht="17.100000000000001" customHeight="1">
      <c r="A126" s="7">
        <v>16</v>
      </c>
      <c r="B126" s="8">
        <v>8532</v>
      </c>
      <c r="C126" s="9" t="s">
        <v>1966</v>
      </c>
      <c r="D126" s="242" t="s">
        <v>1420</v>
      </c>
      <c r="E126" s="282"/>
      <c r="F126" s="282"/>
      <c r="G126" s="282"/>
      <c r="H126" s="282"/>
      <c r="I126" s="282"/>
      <c r="J126" s="282"/>
      <c r="K126" s="282"/>
      <c r="L126" s="282"/>
      <c r="M126" s="282"/>
      <c r="N126" s="15"/>
      <c r="O126" s="259" t="s">
        <v>1493</v>
      </c>
      <c r="P126" s="282"/>
      <c r="Q126" s="282"/>
      <c r="R126" s="282"/>
      <c r="S126" s="282"/>
      <c r="T126" s="282"/>
      <c r="U126" s="282"/>
      <c r="V126" s="282"/>
      <c r="W126" s="282"/>
      <c r="X126" s="282"/>
      <c r="Y126" s="52"/>
      <c r="Z126" s="16"/>
      <c r="AA126" s="16"/>
      <c r="AB126" s="16"/>
      <c r="AC126" s="16"/>
      <c r="AD126" s="28"/>
      <c r="AE126" s="28"/>
      <c r="AF126" s="16"/>
      <c r="AG126" s="44"/>
      <c r="AH126" s="45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26"/>
      <c r="AT126" s="39"/>
      <c r="AU126" s="40"/>
      <c r="AV126" s="42"/>
      <c r="AW126" s="37"/>
      <c r="AX126" s="37"/>
      <c r="AY126" s="37"/>
      <c r="AZ126" s="37"/>
      <c r="BA126" s="37"/>
      <c r="BB126" s="37"/>
      <c r="BC126" s="38"/>
      <c r="BD126" s="195">
        <f>ROUND(G128,0)+(ROUND(S128*(1+$AY$106),0))</f>
        <v>277</v>
      </c>
      <c r="BE126" s="29"/>
      <c r="BF126" s="224"/>
    </row>
    <row r="127" spans="1:58" s="155" customFormat="1" ht="17.100000000000001" customHeight="1">
      <c r="A127" s="7">
        <v>16</v>
      </c>
      <c r="B127" s="8">
        <v>8533</v>
      </c>
      <c r="C127" s="9" t="s">
        <v>1967</v>
      </c>
      <c r="D127" s="283"/>
      <c r="E127" s="320"/>
      <c r="F127" s="320"/>
      <c r="G127" s="320"/>
      <c r="H127" s="320"/>
      <c r="I127" s="320"/>
      <c r="J127" s="320"/>
      <c r="K127" s="320"/>
      <c r="L127" s="320"/>
      <c r="M127" s="320"/>
      <c r="N127" s="123"/>
      <c r="O127" s="283"/>
      <c r="P127" s="320"/>
      <c r="Q127" s="320"/>
      <c r="R127" s="320"/>
      <c r="S127" s="320"/>
      <c r="T127" s="320"/>
      <c r="U127" s="320"/>
      <c r="V127" s="320"/>
      <c r="W127" s="320"/>
      <c r="X127" s="320"/>
      <c r="Y127" s="48"/>
      <c r="Z127" s="19"/>
      <c r="AA127" s="20"/>
      <c r="AB127" s="20"/>
      <c r="AC127" s="20"/>
      <c r="AD127" s="31"/>
      <c r="AE127" s="31"/>
      <c r="AF127" s="122"/>
      <c r="AG127" s="122"/>
      <c r="AH127" s="129"/>
      <c r="AI127" s="43" t="s">
        <v>1791</v>
      </c>
      <c r="AJ127" s="20"/>
      <c r="AK127" s="20"/>
      <c r="AL127" s="20"/>
      <c r="AM127" s="20"/>
      <c r="AN127" s="20"/>
      <c r="AO127" s="20"/>
      <c r="AP127" s="20"/>
      <c r="AQ127" s="20"/>
      <c r="AR127" s="20"/>
      <c r="AS127" s="22" t="s">
        <v>1792</v>
      </c>
      <c r="AT127" s="230">
        <v>1</v>
      </c>
      <c r="AU127" s="231"/>
      <c r="AV127" s="54"/>
      <c r="AW127" s="27"/>
      <c r="AX127" s="27"/>
      <c r="AY127" s="27"/>
      <c r="AZ127" s="27"/>
      <c r="BA127" s="27"/>
      <c r="BB127" s="27"/>
      <c r="BC127" s="48"/>
      <c r="BD127" s="195">
        <f>ROUND(G128*AT127,0)+(ROUND(ROUND(S128*AT127,0)*(1+$AY$106),0))</f>
        <v>277</v>
      </c>
      <c r="BE127" s="29"/>
      <c r="BF127" s="224"/>
    </row>
    <row r="128" spans="1:58" s="155" customFormat="1" ht="17.100000000000001" customHeight="1">
      <c r="A128" s="7">
        <v>16</v>
      </c>
      <c r="B128" s="8">
        <v>8534</v>
      </c>
      <c r="C128" s="9" t="s">
        <v>1968</v>
      </c>
      <c r="D128" s="57"/>
      <c r="E128" s="58"/>
      <c r="F128" s="122"/>
      <c r="G128" s="279">
        <v>232</v>
      </c>
      <c r="H128" s="279"/>
      <c r="I128" s="20" t="s">
        <v>121</v>
      </c>
      <c r="J128" s="20"/>
      <c r="K128" s="22"/>
      <c r="L128" s="59"/>
      <c r="M128" s="59"/>
      <c r="N128" s="129"/>
      <c r="O128" s="122"/>
      <c r="P128" s="122"/>
      <c r="Q128" s="122"/>
      <c r="R128" s="122"/>
      <c r="S128" s="265">
        <f>$S$45</f>
        <v>36</v>
      </c>
      <c r="T128" s="265"/>
      <c r="U128" s="20" t="s">
        <v>121</v>
      </c>
      <c r="V128" s="20"/>
      <c r="W128" s="22"/>
      <c r="X128" s="59"/>
      <c r="Y128" s="59"/>
      <c r="Z128" s="118" t="s">
        <v>265</v>
      </c>
      <c r="AA128" s="113"/>
      <c r="AB128" s="113"/>
      <c r="AC128" s="113"/>
      <c r="AD128" s="113"/>
      <c r="AE128" s="113"/>
      <c r="AF128" s="22" t="s">
        <v>1792</v>
      </c>
      <c r="AG128" s="236">
        <v>0.7</v>
      </c>
      <c r="AH128" s="23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26"/>
      <c r="AT128" s="39"/>
      <c r="AU128" s="40"/>
      <c r="AV128" s="115"/>
      <c r="AW128" s="104"/>
      <c r="AX128" s="104"/>
      <c r="AY128" s="104"/>
      <c r="AZ128" s="104"/>
      <c r="BA128" s="104"/>
      <c r="BB128" s="104"/>
      <c r="BC128" s="105"/>
      <c r="BD128" s="196">
        <f>ROUND(G128*AG128,0)+(ROUND(ROUND(S128*AG128,0)*(1+$AY$106),0))</f>
        <v>193</v>
      </c>
      <c r="BE128" s="41"/>
      <c r="BF128" s="224">
        <f t="shared" si="8"/>
        <v>268</v>
      </c>
    </row>
    <row r="129" spans="1:25" ht="17.100000000000001" customHeight="1">
      <c r="A129" s="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</row>
    <row r="130" spans="1:25" ht="17.100000000000001" customHeight="1">
      <c r="A130" s="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</row>
    <row r="147" spans="1:57" ht="17.100000000000001" customHeight="1">
      <c r="A147" s="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</row>
    <row r="148" spans="1:57" s="155" customFormat="1" ht="17.100000000000001" customHeight="1">
      <c r="A148" s="25"/>
      <c r="B148" s="25"/>
      <c r="C148" s="14"/>
      <c r="D148" s="14"/>
      <c r="E148" s="14"/>
      <c r="F148" s="14"/>
      <c r="G148" s="14"/>
      <c r="H148" s="14"/>
      <c r="I148" s="14"/>
      <c r="J148" s="32"/>
      <c r="K148" s="14"/>
      <c r="L148" s="14"/>
      <c r="M148" s="14"/>
      <c r="N148" s="14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4"/>
      <c r="AA148" s="14"/>
      <c r="AB148" s="14"/>
      <c r="AC148" s="14"/>
      <c r="AD148" s="14"/>
      <c r="AE148" s="24"/>
      <c r="AF148" s="14"/>
      <c r="AG148" s="27"/>
      <c r="AH148" s="30"/>
      <c r="AI148" s="14"/>
      <c r="AJ148" s="14"/>
      <c r="AK148" s="14"/>
      <c r="AL148" s="27"/>
      <c r="AM148" s="30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4"/>
      <c r="BE148" s="121"/>
    </row>
    <row r="149" spans="1:57" s="155" customFormat="1" ht="17.100000000000001" customHeight="1">
      <c r="A149" s="25"/>
      <c r="B149" s="25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4"/>
      <c r="AA149" s="14"/>
      <c r="AB149" s="14"/>
      <c r="AC149" s="14"/>
      <c r="AD149" s="14"/>
      <c r="AE149" s="24"/>
      <c r="AF149" s="14"/>
      <c r="AG149" s="24"/>
      <c r="AH149" s="30"/>
      <c r="AI149" s="14"/>
      <c r="AJ149" s="14"/>
      <c r="AK149" s="14"/>
      <c r="AL149" s="27"/>
      <c r="AM149" s="30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4"/>
      <c r="BE149" s="121"/>
    </row>
    <row r="150" spans="1:57" s="155" customFormat="1" ht="17.100000000000001" customHeight="1">
      <c r="A150" s="25"/>
      <c r="B150" s="25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4"/>
      <c r="AA150" s="14"/>
      <c r="AB150" s="14"/>
      <c r="AC150" s="14"/>
      <c r="AD150" s="14"/>
      <c r="AE150" s="24"/>
      <c r="AF150" s="14"/>
      <c r="AG150" s="24"/>
      <c r="AH150" s="30"/>
      <c r="AI150" s="14"/>
      <c r="AJ150" s="14"/>
      <c r="AK150" s="14"/>
      <c r="AL150" s="13"/>
      <c r="AM150" s="13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34"/>
      <c r="BE150" s="121"/>
    </row>
    <row r="151" spans="1:57" s="155" customFormat="1" ht="17.100000000000001" customHeight="1">
      <c r="A151" s="25"/>
      <c r="B151" s="25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4"/>
      <c r="AA151" s="14"/>
      <c r="AB151" s="14"/>
      <c r="AC151" s="14"/>
      <c r="AD151" s="35"/>
      <c r="AE151" s="158"/>
      <c r="AF151" s="121"/>
      <c r="AG151" s="158"/>
      <c r="AH151" s="30"/>
      <c r="AI151" s="14"/>
      <c r="AJ151" s="14"/>
      <c r="AK151" s="14"/>
      <c r="AL151" s="27"/>
      <c r="AM151" s="30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4"/>
      <c r="BE151" s="121"/>
    </row>
    <row r="152" spans="1:57" s="155" customFormat="1" ht="17.100000000000001" customHeight="1">
      <c r="A152" s="25"/>
      <c r="B152" s="25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4"/>
      <c r="AA152" s="14"/>
      <c r="AB152" s="14"/>
      <c r="AC152" s="14"/>
      <c r="AD152" s="24"/>
      <c r="AE152" s="27"/>
      <c r="AF152" s="14"/>
      <c r="AG152" s="24"/>
      <c r="AH152" s="30"/>
      <c r="AI152" s="14"/>
      <c r="AJ152" s="14"/>
      <c r="AK152" s="14"/>
      <c r="AL152" s="27"/>
      <c r="AM152" s="30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4"/>
      <c r="BE152" s="121"/>
    </row>
    <row r="153" spans="1:57" s="155" customFormat="1" ht="17.100000000000001" customHeight="1">
      <c r="A153" s="25"/>
      <c r="B153" s="25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4"/>
      <c r="AA153" s="14"/>
      <c r="AB153" s="14"/>
      <c r="AC153" s="14"/>
      <c r="AD153" s="14"/>
      <c r="AE153" s="24"/>
      <c r="AF153" s="14"/>
      <c r="AG153" s="24"/>
      <c r="AH153" s="30"/>
      <c r="AI153" s="14"/>
      <c r="AJ153" s="14"/>
      <c r="AK153" s="14"/>
      <c r="AL153" s="13"/>
      <c r="AM153" s="13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34"/>
      <c r="BE153" s="121"/>
    </row>
    <row r="154" spans="1:57" s="155" customFormat="1" ht="17.100000000000001" customHeight="1">
      <c r="A154" s="25"/>
      <c r="B154" s="25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4"/>
      <c r="AA154" s="14"/>
      <c r="AB154" s="14"/>
      <c r="AC154" s="14"/>
      <c r="AD154" s="14"/>
      <c r="AE154" s="24"/>
      <c r="AF154" s="14"/>
      <c r="AG154" s="27"/>
      <c r="AH154" s="30"/>
      <c r="AI154" s="14"/>
      <c r="AJ154" s="14"/>
      <c r="AK154" s="14"/>
      <c r="AL154" s="27"/>
      <c r="AM154" s="30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4"/>
      <c r="BE154" s="121"/>
    </row>
    <row r="155" spans="1:57" ht="17.100000000000001" customHeight="1"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</row>
    <row r="156" spans="1:57" ht="17.100000000000001" customHeight="1"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1:57" ht="17.100000000000001" customHeight="1"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1:57" ht="17.100000000000001" customHeight="1"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1:57" ht="17.100000000000001" customHeight="1"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1:57" ht="17.100000000000001" customHeight="1"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15:25" ht="17.100000000000001" customHeight="1"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5:25" ht="17.100000000000001" customHeight="1"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</sheetData>
  <mergeCells count="185">
    <mergeCell ref="S117:T117"/>
    <mergeCell ref="AG117:AH117"/>
    <mergeCell ref="D118:M119"/>
    <mergeCell ref="O118:X119"/>
    <mergeCell ref="AT119:AU119"/>
    <mergeCell ref="AT114:AU114"/>
    <mergeCell ref="D126:M127"/>
    <mergeCell ref="O126:X127"/>
    <mergeCell ref="AT127:AU127"/>
    <mergeCell ref="AG125:AH125"/>
    <mergeCell ref="AT125:AU125"/>
    <mergeCell ref="O115:X116"/>
    <mergeCell ref="AT116:AU116"/>
    <mergeCell ref="G128:H128"/>
    <mergeCell ref="S128:T128"/>
    <mergeCell ref="AG128:AH128"/>
    <mergeCell ref="G120:H120"/>
    <mergeCell ref="S120:T120"/>
    <mergeCell ref="AG120:AH120"/>
    <mergeCell ref="O121:X122"/>
    <mergeCell ref="AT122:AU122"/>
    <mergeCell ref="S123:T123"/>
    <mergeCell ref="AG123:AH123"/>
    <mergeCell ref="AG124:AH124"/>
    <mergeCell ref="AT124:AU124"/>
    <mergeCell ref="D108:M109"/>
    <mergeCell ref="O108:X109"/>
    <mergeCell ref="G110:H110"/>
    <mergeCell ref="S110:T110"/>
    <mergeCell ref="AG110:AH110"/>
    <mergeCell ref="AT107:AU107"/>
    <mergeCell ref="S106:T106"/>
    <mergeCell ref="O104:X105"/>
    <mergeCell ref="AG107:AH107"/>
    <mergeCell ref="AG106:AH106"/>
    <mergeCell ref="AT109:AU109"/>
    <mergeCell ref="O111:X112"/>
    <mergeCell ref="AT112:AU112"/>
    <mergeCell ref="S113:T113"/>
    <mergeCell ref="AG113:AH113"/>
    <mergeCell ref="AG114:AH114"/>
    <mergeCell ref="O101:X102"/>
    <mergeCell ref="AT102:AU102"/>
    <mergeCell ref="S103:T103"/>
    <mergeCell ref="AG103:AH103"/>
    <mergeCell ref="D84:M85"/>
    <mergeCell ref="O84:X85"/>
    <mergeCell ref="AT85:AU85"/>
    <mergeCell ref="AT98:AU98"/>
    <mergeCell ref="S99:T99"/>
    <mergeCell ref="O97:X98"/>
    <mergeCell ref="AT100:AU100"/>
    <mergeCell ref="G86:H86"/>
    <mergeCell ref="S86:T86"/>
    <mergeCell ref="AG86:AH86"/>
    <mergeCell ref="AT95:AU95"/>
    <mergeCell ref="G96:H96"/>
    <mergeCell ref="D94:M95"/>
    <mergeCell ref="O94:X95"/>
    <mergeCell ref="AG96:AH96"/>
    <mergeCell ref="S96:T96"/>
    <mergeCell ref="AG100:AH100"/>
    <mergeCell ref="AG9:AH9"/>
    <mergeCell ref="O15:X16"/>
    <mergeCell ref="AT16:AU16"/>
    <mergeCell ref="AT12:AU12"/>
    <mergeCell ref="AG14:AH14"/>
    <mergeCell ref="AG13:AH13"/>
    <mergeCell ref="AT44:AU44"/>
    <mergeCell ref="AG41:AH41"/>
    <mergeCell ref="AG37:AH37"/>
    <mergeCell ref="AT32:AU32"/>
    <mergeCell ref="S81:T81"/>
    <mergeCell ref="AT77:AU77"/>
    <mergeCell ref="S75:T75"/>
    <mergeCell ref="AG75:AH75"/>
    <mergeCell ref="O69:X70"/>
    <mergeCell ref="O73:X74"/>
    <mergeCell ref="G37:H37"/>
    <mergeCell ref="G45:H45"/>
    <mergeCell ref="S45:T45"/>
    <mergeCell ref="AG45:AH45"/>
    <mergeCell ref="D43:M44"/>
    <mergeCell ref="AY106:AZ106"/>
    <mergeCell ref="AT105:AU105"/>
    <mergeCell ref="AT83:AU83"/>
    <mergeCell ref="AW104:AZ105"/>
    <mergeCell ref="AG57:AH57"/>
    <mergeCell ref="AT58:AU58"/>
    <mergeCell ref="AG64:AH64"/>
    <mergeCell ref="AT74:AU74"/>
    <mergeCell ref="AT70:AU70"/>
    <mergeCell ref="AT80:AU80"/>
    <mergeCell ref="AG81:AH81"/>
    <mergeCell ref="AG82:AH82"/>
    <mergeCell ref="AT82:AU82"/>
    <mergeCell ref="AG71:AH71"/>
    <mergeCell ref="AT67:AU67"/>
    <mergeCell ref="AG68:AH68"/>
    <mergeCell ref="AT65:AU65"/>
    <mergeCell ref="AV13:AY14"/>
    <mergeCell ref="AY64:AZ64"/>
    <mergeCell ref="AT24:AU24"/>
    <mergeCell ref="AT53:AU53"/>
    <mergeCell ref="AV29:AY30"/>
    <mergeCell ref="AZ29:BC30"/>
    <mergeCell ref="AG99:AH99"/>
    <mergeCell ref="AG83:AH83"/>
    <mergeCell ref="AG54:AH54"/>
    <mergeCell ref="AG72:AH72"/>
    <mergeCell ref="AZ13:BC14"/>
    <mergeCell ref="AX19:AY19"/>
    <mergeCell ref="BB19:BC19"/>
    <mergeCell ref="AW62:AZ63"/>
    <mergeCell ref="AG33:AH33"/>
    <mergeCell ref="AG78:AH78"/>
    <mergeCell ref="AV41:AY42"/>
    <mergeCell ref="AZ41:BC42"/>
    <mergeCell ref="AG42:AH42"/>
    <mergeCell ref="AT42:AU42"/>
    <mergeCell ref="AG65:AH65"/>
    <mergeCell ref="AT72:AU72"/>
    <mergeCell ref="AT63:AU63"/>
    <mergeCell ref="AT56:AU56"/>
    <mergeCell ref="D7:M8"/>
    <mergeCell ref="O7:X8"/>
    <mergeCell ref="S17:T17"/>
    <mergeCell ref="D35:M36"/>
    <mergeCell ref="O35:X36"/>
    <mergeCell ref="O59:X60"/>
    <mergeCell ref="D66:M67"/>
    <mergeCell ref="O66:X67"/>
    <mergeCell ref="S41:T41"/>
    <mergeCell ref="G9:H9"/>
    <mergeCell ref="O19:X20"/>
    <mergeCell ref="S29:T29"/>
    <mergeCell ref="D23:M24"/>
    <mergeCell ref="O23:X24"/>
    <mergeCell ref="O27:X28"/>
    <mergeCell ref="D52:M53"/>
    <mergeCell ref="O52:X53"/>
    <mergeCell ref="G25:H25"/>
    <mergeCell ref="S33:T33"/>
    <mergeCell ref="AB5:AE5"/>
    <mergeCell ref="AB50:AE50"/>
    <mergeCell ref="O62:X63"/>
    <mergeCell ref="O11:X12"/>
    <mergeCell ref="S13:T13"/>
    <mergeCell ref="S21:T21"/>
    <mergeCell ref="O55:X56"/>
    <mergeCell ref="AT22:AU22"/>
    <mergeCell ref="AT20:AU20"/>
    <mergeCell ref="AG22:AH22"/>
    <mergeCell ref="AG21:AH21"/>
    <mergeCell ref="AT8:AU8"/>
    <mergeCell ref="AG17:AH17"/>
    <mergeCell ref="AG30:AH30"/>
    <mergeCell ref="S25:T25"/>
    <mergeCell ref="AG25:AH25"/>
    <mergeCell ref="AT30:AU30"/>
    <mergeCell ref="O31:X32"/>
    <mergeCell ref="S9:T9"/>
    <mergeCell ref="AG58:AH58"/>
    <mergeCell ref="AT28:AU28"/>
    <mergeCell ref="AG29:AH29"/>
    <mergeCell ref="AT36:AU36"/>
    <mergeCell ref="S37:T37"/>
    <mergeCell ref="D76:M77"/>
    <mergeCell ref="O76:X77"/>
    <mergeCell ref="G78:H78"/>
    <mergeCell ref="S78:T78"/>
    <mergeCell ref="O79:X80"/>
    <mergeCell ref="AT60:AU60"/>
    <mergeCell ref="O39:X40"/>
    <mergeCell ref="AT40:AU40"/>
    <mergeCell ref="S61:T61"/>
    <mergeCell ref="AG61:AH61"/>
    <mergeCell ref="O43:X44"/>
    <mergeCell ref="G68:H68"/>
    <mergeCell ref="S68:T68"/>
    <mergeCell ref="S64:T64"/>
    <mergeCell ref="G54:H54"/>
    <mergeCell ref="S54:T54"/>
    <mergeCell ref="S57:T57"/>
    <mergeCell ref="S71:T71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fitToHeight="3" orientation="portrait" r:id="rId1"/>
  <headerFooter alignWithMargins="0">
    <oddHeader>&amp;L&amp;12新潟市地域生活支援事業&amp;R&amp;16R1．１０．１～版</oddHeader>
  </headerFooter>
  <rowBreaks count="1" manualBreakCount="1">
    <brk id="87" max="5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BG96"/>
  <sheetViews>
    <sheetView view="pageBreakPreview" zoomScale="80" zoomScaleNormal="100" zoomScaleSheetLayoutView="80" workbookViewId="0">
      <selection activeCell="BE40" sqref="BE40"/>
    </sheetView>
  </sheetViews>
  <sheetFormatPr defaultRowHeight="17.100000000000001" customHeight="1"/>
  <cols>
    <col min="1" max="1" width="4.625" style="149" customWidth="1"/>
    <col min="2" max="2" width="7.625" style="149" customWidth="1"/>
    <col min="3" max="3" width="37.5" style="10" customWidth="1"/>
    <col min="4" max="10" width="2.375" style="149" customWidth="1"/>
    <col min="11" max="14" width="2.375" style="10" customWidth="1"/>
    <col min="15" max="25" width="2.375" style="149" customWidth="1"/>
    <col min="26" max="26" width="2.375" style="10" customWidth="1"/>
    <col min="27" max="30" width="2.375" style="149" customWidth="1"/>
    <col min="31" max="31" width="2.375" style="150" customWidth="1"/>
    <col min="32" max="32" width="2.375" style="149" customWidth="1"/>
    <col min="33" max="34" width="2.375" style="150" customWidth="1"/>
    <col min="35" max="55" width="2.375" style="149" customWidth="1"/>
    <col min="56" max="57" width="8.625" style="149" customWidth="1"/>
    <col min="58" max="58" width="4.625" style="149" bestFit="1" customWidth="1"/>
    <col min="59" max="16384" width="9" style="149"/>
  </cols>
  <sheetData>
    <row r="1" spans="1:58" ht="17.100000000000001" customHeight="1">
      <c r="A1" s="1"/>
    </row>
    <row r="2" spans="1:58" ht="17.100000000000001" customHeight="1">
      <c r="A2" s="1"/>
    </row>
    <row r="3" spans="1:58" ht="17.100000000000001" customHeight="1">
      <c r="A3" s="1"/>
    </row>
    <row r="4" spans="1:58" ht="17.100000000000001" customHeight="1">
      <c r="A4" s="1"/>
      <c r="B4" s="1" t="s">
        <v>1235</v>
      </c>
    </row>
    <row r="5" spans="1:58" s="155" customFormat="1" ht="17.100000000000001" customHeight="1">
      <c r="A5" s="2" t="s">
        <v>122</v>
      </c>
      <c r="B5" s="151"/>
      <c r="C5" s="11" t="s">
        <v>114</v>
      </c>
      <c r="D5" s="152"/>
      <c r="E5" s="148"/>
      <c r="F5" s="148"/>
      <c r="G5" s="148"/>
      <c r="H5" s="148"/>
      <c r="I5" s="148"/>
      <c r="J5" s="148"/>
      <c r="K5" s="16"/>
      <c r="L5" s="16"/>
      <c r="M5" s="16"/>
      <c r="N5" s="16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6"/>
      <c r="AA5" s="148"/>
      <c r="AB5" s="255" t="s">
        <v>123</v>
      </c>
      <c r="AC5" s="255"/>
      <c r="AD5" s="255"/>
      <c r="AE5" s="255"/>
      <c r="AF5" s="148"/>
      <c r="AG5" s="153"/>
      <c r="AH5" s="153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3" t="s">
        <v>115</v>
      </c>
      <c r="BE5" s="3" t="s">
        <v>116</v>
      </c>
      <c r="BF5" s="121"/>
    </row>
    <row r="6" spans="1:58" s="155" customFormat="1" ht="17.100000000000001" customHeight="1">
      <c r="A6" s="4" t="s">
        <v>117</v>
      </c>
      <c r="B6" s="5" t="s">
        <v>118</v>
      </c>
      <c r="C6" s="21"/>
      <c r="D6" s="164"/>
      <c r="E6" s="165"/>
      <c r="F6" s="165"/>
      <c r="G6" s="165"/>
      <c r="H6" s="165"/>
      <c r="I6" s="70" t="s">
        <v>786</v>
      </c>
      <c r="J6" s="165"/>
      <c r="K6" s="71"/>
      <c r="L6" s="71"/>
      <c r="M6" s="71"/>
      <c r="N6" s="72"/>
      <c r="O6" s="165"/>
      <c r="P6" s="165"/>
      <c r="Q6" s="165"/>
      <c r="R6" s="165"/>
      <c r="S6" s="165"/>
      <c r="T6" s="70" t="s">
        <v>787</v>
      </c>
      <c r="U6" s="165"/>
      <c r="V6" s="165"/>
      <c r="W6" s="165"/>
      <c r="X6" s="165"/>
      <c r="Y6" s="166"/>
      <c r="Z6" s="20"/>
      <c r="AA6" s="122"/>
      <c r="AB6" s="122"/>
      <c r="AC6" s="122"/>
      <c r="AD6" s="122"/>
      <c r="AE6" s="156"/>
      <c r="AF6" s="122"/>
      <c r="AG6" s="156"/>
      <c r="AH6" s="156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6" t="s">
        <v>119</v>
      </c>
      <c r="BE6" s="6" t="s">
        <v>120</v>
      </c>
      <c r="BF6" s="121"/>
    </row>
    <row r="7" spans="1:58" s="155" customFormat="1" ht="17.100000000000001" customHeight="1">
      <c r="A7" s="7">
        <v>16</v>
      </c>
      <c r="B7" s="8">
        <v>8540</v>
      </c>
      <c r="C7" s="9" t="s">
        <v>1879</v>
      </c>
      <c r="D7" s="242" t="s">
        <v>1211</v>
      </c>
      <c r="E7" s="243"/>
      <c r="F7" s="243"/>
      <c r="G7" s="243"/>
      <c r="H7" s="243"/>
      <c r="I7" s="243"/>
      <c r="J7" s="243"/>
      <c r="K7" s="243"/>
      <c r="L7" s="243"/>
      <c r="M7" s="243"/>
      <c r="N7" s="15"/>
      <c r="O7" s="259" t="s">
        <v>1497</v>
      </c>
      <c r="P7" s="294"/>
      <c r="Q7" s="294"/>
      <c r="R7" s="294"/>
      <c r="S7" s="294"/>
      <c r="T7" s="294"/>
      <c r="U7" s="294"/>
      <c r="V7" s="294"/>
      <c r="W7" s="294"/>
      <c r="X7" s="294"/>
      <c r="Y7" s="52"/>
      <c r="Z7" s="16"/>
      <c r="AA7" s="16"/>
      <c r="AB7" s="16"/>
      <c r="AC7" s="16"/>
      <c r="AD7" s="28"/>
      <c r="AE7" s="28"/>
      <c r="AF7" s="16"/>
      <c r="AG7" s="44"/>
      <c r="AH7" s="45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26"/>
      <c r="AT7" s="39"/>
      <c r="AU7" s="40"/>
      <c r="AV7" s="53"/>
      <c r="AW7" s="46"/>
      <c r="AX7" s="46"/>
      <c r="AY7" s="46"/>
      <c r="AZ7" s="53"/>
      <c r="BA7" s="46"/>
      <c r="BB7" s="46"/>
      <c r="BC7" s="52"/>
      <c r="BD7" s="195">
        <f>ROUND(G9*(1+$AX$17),0)+(ROUND(S9*(1+$BB$17),0))</f>
        <v>197</v>
      </c>
      <c r="BE7" s="49" t="s">
        <v>1790</v>
      </c>
    </row>
    <row r="8" spans="1:58" s="155" customFormat="1" ht="17.100000000000001" customHeight="1">
      <c r="A8" s="7">
        <v>16</v>
      </c>
      <c r="B8" s="8">
        <v>8541</v>
      </c>
      <c r="C8" s="9" t="s">
        <v>1880</v>
      </c>
      <c r="D8" s="244"/>
      <c r="E8" s="245"/>
      <c r="F8" s="245"/>
      <c r="G8" s="245"/>
      <c r="H8" s="245"/>
      <c r="I8" s="245"/>
      <c r="J8" s="245"/>
      <c r="K8" s="245"/>
      <c r="L8" s="245"/>
      <c r="M8" s="245"/>
      <c r="N8" s="123"/>
      <c r="O8" s="296"/>
      <c r="P8" s="297"/>
      <c r="Q8" s="297"/>
      <c r="R8" s="297"/>
      <c r="S8" s="297"/>
      <c r="T8" s="297"/>
      <c r="U8" s="297"/>
      <c r="V8" s="297"/>
      <c r="W8" s="297"/>
      <c r="X8" s="297"/>
      <c r="Y8" s="48"/>
      <c r="Z8" s="19"/>
      <c r="AA8" s="20"/>
      <c r="AB8" s="20"/>
      <c r="AC8" s="20"/>
      <c r="AD8" s="31"/>
      <c r="AE8" s="31"/>
      <c r="AF8" s="122"/>
      <c r="AG8" s="122"/>
      <c r="AH8" s="129"/>
      <c r="AI8" s="43" t="s">
        <v>1791</v>
      </c>
      <c r="AJ8" s="20"/>
      <c r="AK8" s="20"/>
      <c r="AL8" s="20"/>
      <c r="AM8" s="20"/>
      <c r="AN8" s="20"/>
      <c r="AO8" s="20"/>
      <c r="AP8" s="20"/>
      <c r="AQ8" s="20"/>
      <c r="AR8" s="20"/>
      <c r="AS8" s="22" t="s">
        <v>1792</v>
      </c>
      <c r="AT8" s="236">
        <v>1</v>
      </c>
      <c r="AU8" s="237"/>
      <c r="AV8" s="54"/>
      <c r="AW8" s="27"/>
      <c r="AX8" s="27"/>
      <c r="AY8" s="27"/>
      <c r="AZ8" s="54"/>
      <c r="BA8" s="27"/>
      <c r="BB8" s="27"/>
      <c r="BC8" s="48"/>
      <c r="BD8" s="195">
        <f>ROUND(ROUND(G9*AT8,0)*(1+$AX$17),0)+(ROUND(ROUND(S9*AT8,0)*(1+$BB$17),0))</f>
        <v>197</v>
      </c>
      <c r="BE8" s="29"/>
    </row>
    <row r="9" spans="1:58" s="155" customFormat="1" ht="17.100000000000001" customHeight="1">
      <c r="A9" s="7">
        <v>16</v>
      </c>
      <c r="B9" s="8">
        <v>8542</v>
      </c>
      <c r="C9" s="9" t="s">
        <v>1881</v>
      </c>
      <c r="D9" s="55"/>
      <c r="E9" s="56"/>
      <c r="G9" s="260">
        <v>102</v>
      </c>
      <c r="H9" s="260"/>
      <c r="I9" s="14" t="s">
        <v>121</v>
      </c>
      <c r="J9" s="14"/>
      <c r="K9" s="24"/>
      <c r="L9" s="27"/>
      <c r="M9" s="27"/>
      <c r="N9" s="123"/>
      <c r="S9" s="260">
        <v>46</v>
      </c>
      <c r="T9" s="260"/>
      <c r="U9" s="14" t="s">
        <v>121</v>
      </c>
      <c r="V9" s="14"/>
      <c r="W9" s="24"/>
      <c r="X9" s="27"/>
      <c r="Y9" s="27"/>
      <c r="Z9" s="117" t="s">
        <v>265</v>
      </c>
      <c r="AA9" s="92"/>
      <c r="AB9" s="92"/>
      <c r="AC9" s="92"/>
      <c r="AD9" s="92"/>
      <c r="AE9" s="92"/>
      <c r="AF9" s="24" t="s">
        <v>1792</v>
      </c>
      <c r="AG9" s="236">
        <v>0.7</v>
      </c>
      <c r="AH9" s="23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26"/>
      <c r="AT9" s="39"/>
      <c r="AU9" s="40"/>
      <c r="AV9" s="121"/>
      <c r="AW9" s="121"/>
      <c r="AX9" s="121"/>
      <c r="AY9" s="121"/>
      <c r="AZ9" s="163"/>
      <c r="BA9" s="121"/>
      <c r="BB9" s="121"/>
      <c r="BC9" s="123"/>
      <c r="BD9" s="195">
        <f>ROUND(ROUND(G9*AG9,0)*(1+$AX$17),0)+(ROUND(ROUND(S9*AG9,0)*(1+$BB$17),0))</f>
        <v>137</v>
      </c>
      <c r="BE9" s="29"/>
      <c r="BF9" s="215">
        <f>$G$9+S9</f>
        <v>148</v>
      </c>
    </row>
    <row r="10" spans="1:58" s="155" customFormat="1" ht="17.100000000000001" customHeight="1">
      <c r="A10" s="7">
        <v>16</v>
      </c>
      <c r="B10" s="8">
        <v>8543</v>
      </c>
      <c r="C10" s="9" t="s">
        <v>1007</v>
      </c>
      <c r="D10" s="211"/>
      <c r="E10" s="212"/>
      <c r="F10" s="212"/>
      <c r="G10" s="212"/>
      <c r="H10" s="212"/>
      <c r="I10" s="212"/>
      <c r="J10" s="212"/>
      <c r="K10" s="212"/>
      <c r="L10" s="212"/>
      <c r="M10" s="212"/>
      <c r="N10" s="18"/>
      <c r="O10" s="259" t="s">
        <v>1499</v>
      </c>
      <c r="P10" s="294"/>
      <c r="Q10" s="294"/>
      <c r="R10" s="294"/>
      <c r="S10" s="294"/>
      <c r="T10" s="294"/>
      <c r="U10" s="294"/>
      <c r="V10" s="294"/>
      <c r="W10" s="294"/>
      <c r="X10" s="294"/>
      <c r="Y10" s="52"/>
      <c r="Z10" s="16"/>
      <c r="AA10" s="16"/>
      <c r="AB10" s="16"/>
      <c r="AC10" s="16"/>
      <c r="AD10" s="28"/>
      <c r="AE10" s="28"/>
      <c r="AF10" s="16"/>
      <c r="AG10" s="44"/>
      <c r="AH10" s="45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26"/>
      <c r="AT10" s="39"/>
      <c r="AU10" s="40"/>
      <c r="AV10" s="42"/>
      <c r="AW10" s="37"/>
      <c r="AX10" s="37"/>
      <c r="AY10" s="37"/>
      <c r="AZ10" s="42"/>
      <c r="BA10" s="37"/>
      <c r="BB10" s="37"/>
      <c r="BC10" s="38"/>
      <c r="BD10" s="195">
        <f>ROUND(G9*(1+$AX$17),0)+(ROUND(S12*(1+$BB$17),0))</f>
        <v>262</v>
      </c>
      <c r="BE10" s="29"/>
      <c r="BF10" s="215"/>
    </row>
    <row r="11" spans="1:58" s="155" customFormat="1" ht="17.100000000000001" customHeight="1">
      <c r="A11" s="7">
        <v>16</v>
      </c>
      <c r="B11" s="8">
        <v>8544</v>
      </c>
      <c r="C11" s="9" t="s">
        <v>1008</v>
      </c>
      <c r="D11" s="211"/>
      <c r="E11" s="212"/>
      <c r="F11" s="212"/>
      <c r="G11" s="212"/>
      <c r="H11" s="212"/>
      <c r="I11" s="212"/>
      <c r="J11" s="212"/>
      <c r="K11" s="212"/>
      <c r="L11" s="212"/>
      <c r="M11" s="212"/>
      <c r="N11" s="123"/>
      <c r="O11" s="296"/>
      <c r="P11" s="297"/>
      <c r="Q11" s="297"/>
      <c r="R11" s="297"/>
      <c r="S11" s="297"/>
      <c r="T11" s="297"/>
      <c r="U11" s="297"/>
      <c r="V11" s="297"/>
      <c r="W11" s="297"/>
      <c r="X11" s="297"/>
      <c r="Y11" s="48"/>
      <c r="Z11" s="19"/>
      <c r="AA11" s="20"/>
      <c r="AB11" s="20"/>
      <c r="AC11" s="20"/>
      <c r="AD11" s="31"/>
      <c r="AE11" s="31"/>
      <c r="AF11" s="122"/>
      <c r="AG11" s="122"/>
      <c r="AH11" s="129"/>
      <c r="AI11" s="43" t="s">
        <v>1791</v>
      </c>
      <c r="AJ11" s="20"/>
      <c r="AK11" s="20"/>
      <c r="AL11" s="20"/>
      <c r="AM11" s="20"/>
      <c r="AN11" s="20"/>
      <c r="AO11" s="20"/>
      <c r="AP11" s="20"/>
      <c r="AQ11" s="20"/>
      <c r="AR11" s="20"/>
      <c r="AS11" s="22" t="s">
        <v>1792</v>
      </c>
      <c r="AT11" s="236">
        <v>1</v>
      </c>
      <c r="AU11" s="237"/>
      <c r="AV11" s="54"/>
      <c r="AW11" s="27"/>
      <c r="AX11" s="27"/>
      <c r="AY11" s="27"/>
      <c r="AZ11" s="54"/>
      <c r="BA11" s="27"/>
      <c r="BB11" s="27"/>
      <c r="BC11" s="48"/>
      <c r="BD11" s="195">
        <f>ROUND(ROUND(G9*AT11,0)*(1+$AX$17),0)+(ROUND(ROUND(S12*AT11,0)*(1+$BB$17),0))</f>
        <v>262</v>
      </c>
      <c r="BE11" s="29"/>
      <c r="BF11" s="215"/>
    </row>
    <row r="12" spans="1:58" s="155" customFormat="1" ht="17.100000000000001" customHeight="1">
      <c r="A12" s="7">
        <v>16</v>
      </c>
      <c r="B12" s="8">
        <v>8545</v>
      </c>
      <c r="C12" s="9" t="s">
        <v>722</v>
      </c>
      <c r="D12" s="55"/>
      <c r="E12" s="56"/>
      <c r="F12" s="121"/>
      <c r="G12" s="219"/>
      <c r="H12" s="219"/>
      <c r="I12" s="14"/>
      <c r="J12" s="14"/>
      <c r="K12" s="24"/>
      <c r="L12" s="210"/>
      <c r="M12" s="210"/>
      <c r="N12" s="123"/>
      <c r="O12" s="124"/>
      <c r="P12" s="122"/>
      <c r="Q12" s="122"/>
      <c r="R12" s="122"/>
      <c r="S12" s="265">
        <v>89</v>
      </c>
      <c r="T12" s="265"/>
      <c r="U12" s="20" t="s">
        <v>121</v>
      </c>
      <c r="V12" s="20"/>
      <c r="W12" s="22"/>
      <c r="X12" s="59"/>
      <c r="Y12" s="60"/>
      <c r="Z12" s="117" t="s">
        <v>265</v>
      </c>
      <c r="AA12" s="92"/>
      <c r="AB12" s="92"/>
      <c r="AC12" s="92"/>
      <c r="AD12" s="92"/>
      <c r="AE12" s="92"/>
      <c r="AF12" s="24" t="s">
        <v>1792</v>
      </c>
      <c r="AG12" s="317">
        <v>0.7</v>
      </c>
      <c r="AH12" s="318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26"/>
      <c r="AT12" s="39"/>
      <c r="AU12" s="40"/>
      <c r="AV12" s="262" t="s">
        <v>1253</v>
      </c>
      <c r="AW12" s="263"/>
      <c r="AX12" s="263"/>
      <c r="AY12" s="263"/>
      <c r="AZ12" s="262" t="s">
        <v>113</v>
      </c>
      <c r="BA12" s="263"/>
      <c r="BB12" s="263"/>
      <c r="BC12" s="264"/>
      <c r="BD12" s="195">
        <f>ROUND(ROUND(G9*AG12,0)*(1+$AX$17),0)+(ROUND(ROUND(S12*AG12,0)*(1+$BB$17),0))</f>
        <v>182</v>
      </c>
      <c r="BE12" s="29"/>
      <c r="BF12" s="215">
        <f t="shared" ref="BF12:BF19" si="0">$G$9+S12</f>
        <v>191</v>
      </c>
    </row>
    <row r="13" spans="1:58" s="155" customFormat="1" ht="17.100000000000001" hidden="1" customHeight="1">
      <c r="A13" s="7">
        <v>16</v>
      </c>
      <c r="B13" s="8">
        <v>8546</v>
      </c>
      <c r="C13" s="9" t="s">
        <v>0</v>
      </c>
      <c r="D13" s="55"/>
      <c r="E13" s="56"/>
      <c r="F13" s="56"/>
      <c r="G13" s="121"/>
      <c r="H13" s="121"/>
      <c r="I13" s="121"/>
      <c r="J13" s="121"/>
      <c r="K13" s="121"/>
      <c r="L13" s="121"/>
      <c r="M13" s="24"/>
      <c r="N13" s="18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47"/>
      <c r="Z13" s="96"/>
      <c r="AA13" s="97"/>
      <c r="AB13" s="97"/>
      <c r="AC13" s="97"/>
      <c r="AD13" s="97"/>
      <c r="AE13" s="97"/>
      <c r="AF13" s="22" t="s">
        <v>1792</v>
      </c>
      <c r="AG13" s="230">
        <v>0.7</v>
      </c>
      <c r="AH13" s="231"/>
      <c r="AI13" s="43" t="s">
        <v>1791</v>
      </c>
      <c r="AJ13" s="20"/>
      <c r="AK13" s="20"/>
      <c r="AL13" s="20"/>
      <c r="AM13" s="20"/>
      <c r="AN13" s="20"/>
      <c r="AO13" s="20"/>
      <c r="AP13" s="20"/>
      <c r="AQ13" s="20"/>
      <c r="AR13" s="20"/>
      <c r="AS13" s="22" t="s">
        <v>1792</v>
      </c>
      <c r="AT13" s="236">
        <v>1</v>
      </c>
      <c r="AU13" s="237"/>
      <c r="AV13" s="262"/>
      <c r="AW13" s="263"/>
      <c r="AX13" s="263"/>
      <c r="AY13" s="263"/>
      <c r="AZ13" s="262"/>
      <c r="BA13" s="263"/>
      <c r="BB13" s="263"/>
      <c r="BC13" s="264"/>
      <c r="BD13" s="195">
        <f>ROUND(ROUND(ROUND(G12*AG13,0)*AT13,0)*(1+AX17),0)+(ROUND(ROUND(ROUND(S12*AG13,0)*AT13,0)*(1+BB17),0))</f>
        <v>93</v>
      </c>
      <c r="BE13" s="29"/>
      <c r="BF13" s="215">
        <f t="shared" si="0"/>
        <v>102</v>
      </c>
    </row>
    <row r="14" spans="1:58" s="155" customFormat="1" ht="17.100000000000001" customHeight="1">
      <c r="A14" s="7">
        <v>16</v>
      </c>
      <c r="B14" s="8">
        <v>8547</v>
      </c>
      <c r="C14" s="9" t="s">
        <v>1882</v>
      </c>
      <c r="D14" s="211"/>
      <c r="E14" s="212"/>
      <c r="F14" s="212"/>
      <c r="G14" s="212"/>
      <c r="H14" s="212"/>
      <c r="I14" s="212"/>
      <c r="J14" s="212"/>
      <c r="K14" s="212"/>
      <c r="L14" s="212"/>
      <c r="M14" s="212"/>
      <c r="N14" s="18"/>
      <c r="O14" s="296" t="s">
        <v>1500</v>
      </c>
      <c r="P14" s="297"/>
      <c r="Q14" s="297"/>
      <c r="R14" s="297"/>
      <c r="S14" s="297"/>
      <c r="T14" s="297"/>
      <c r="U14" s="297"/>
      <c r="V14" s="297"/>
      <c r="W14" s="297"/>
      <c r="X14" s="297"/>
      <c r="Y14" s="38"/>
      <c r="Z14" s="16"/>
      <c r="AA14" s="16"/>
      <c r="AB14" s="16"/>
      <c r="AC14" s="16"/>
      <c r="AD14" s="28"/>
      <c r="AE14" s="28"/>
      <c r="AF14" s="16"/>
      <c r="AG14" s="44"/>
      <c r="AH14" s="45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26"/>
      <c r="AT14" s="39"/>
      <c r="AU14" s="40"/>
      <c r="AV14" s="42"/>
      <c r="AW14" s="37"/>
      <c r="AX14" s="37"/>
      <c r="AY14" s="37"/>
      <c r="AZ14" s="42"/>
      <c r="BA14" s="37"/>
      <c r="BB14" s="37"/>
      <c r="BC14" s="38"/>
      <c r="BD14" s="195">
        <f>ROUND(G9*(1+$AX$17),0)+(ROUND(S16*(1+$BB$17),0))</f>
        <v>323</v>
      </c>
      <c r="BE14" s="29"/>
      <c r="BF14" s="215"/>
    </row>
    <row r="15" spans="1:58" s="155" customFormat="1" ht="17.100000000000001" customHeight="1">
      <c r="A15" s="7">
        <v>16</v>
      </c>
      <c r="B15" s="8">
        <v>8548</v>
      </c>
      <c r="C15" s="9" t="s">
        <v>1883</v>
      </c>
      <c r="D15" s="211"/>
      <c r="E15" s="212"/>
      <c r="F15" s="212"/>
      <c r="G15" s="212"/>
      <c r="H15" s="212"/>
      <c r="I15" s="212"/>
      <c r="J15" s="212"/>
      <c r="K15" s="212"/>
      <c r="L15" s="212"/>
      <c r="M15" s="212"/>
      <c r="N15" s="123"/>
      <c r="O15" s="296"/>
      <c r="P15" s="297"/>
      <c r="Q15" s="297"/>
      <c r="R15" s="297"/>
      <c r="S15" s="297"/>
      <c r="T15" s="297"/>
      <c r="U15" s="297"/>
      <c r="V15" s="297"/>
      <c r="W15" s="297"/>
      <c r="X15" s="297"/>
      <c r="Y15" s="48"/>
      <c r="Z15" s="19"/>
      <c r="AA15" s="20"/>
      <c r="AB15" s="20"/>
      <c r="AC15" s="20"/>
      <c r="AD15" s="31"/>
      <c r="AE15" s="31"/>
      <c r="AF15" s="122"/>
      <c r="AG15" s="122"/>
      <c r="AH15" s="129"/>
      <c r="AI15" s="43" t="s">
        <v>1791</v>
      </c>
      <c r="AJ15" s="20"/>
      <c r="AK15" s="20"/>
      <c r="AL15" s="20"/>
      <c r="AM15" s="20"/>
      <c r="AN15" s="20"/>
      <c r="AO15" s="20"/>
      <c r="AP15" s="20"/>
      <c r="AQ15" s="20"/>
      <c r="AR15" s="20"/>
      <c r="AS15" s="22" t="s">
        <v>1792</v>
      </c>
      <c r="AT15" s="236">
        <v>1</v>
      </c>
      <c r="AU15" s="237"/>
      <c r="AV15" s="54"/>
      <c r="AW15" s="27"/>
      <c r="AX15" s="27"/>
      <c r="AY15" s="27"/>
      <c r="AZ15" s="54"/>
      <c r="BA15" s="27"/>
      <c r="BB15" s="27"/>
      <c r="BC15" s="48"/>
      <c r="BD15" s="195">
        <f>ROUND(ROUND(G9*AT15,0)*(1+$AX$17),0)+(ROUND(ROUND(S16*AT15,0)*(1+$BB$17),0))</f>
        <v>323</v>
      </c>
      <c r="BE15" s="29"/>
      <c r="BF15" s="215"/>
    </row>
    <row r="16" spans="1:58" s="155" customFormat="1" ht="17.100000000000001" customHeight="1">
      <c r="A16" s="7">
        <v>16</v>
      </c>
      <c r="B16" s="8">
        <v>8549</v>
      </c>
      <c r="C16" s="9" t="s">
        <v>1884</v>
      </c>
      <c r="D16" s="55"/>
      <c r="E16" s="56"/>
      <c r="F16" s="121"/>
      <c r="G16" s="219"/>
      <c r="H16" s="219"/>
      <c r="I16" s="14"/>
      <c r="J16" s="14"/>
      <c r="K16" s="24"/>
      <c r="L16" s="210"/>
      <c r="M16" s="210"/>
      <c r="N16" s="123"/>
      <c r="O16" s="121"/>
      <c r="P16" s="121"/>
      <c r="Q16" s="121"/>
      <c r="R16" s="121"/>
      <c r="S16" s="261">
        <v>130</v>
      </c>
      <c r="T16" s="261"/>
      <c r="U16" s="14" t="s">
        <v>121</v>
      </c>
      <c r="V16" s="14"/>
      <c r="W16" s="24"/>
      <c r="X16" s="27"/>
      <c r="Y16" s="48"/>
      <c r="Z16" s="117" t="s">
        <v>265</v>
      </c>
      <c r="AA16" s="92"/>
      <c r="AB16" s="92"/>
      <c r="AC16" s="92"/>
      <c r="AD16" s="92"/>
      <c r="AE16" s="92"/>
      <c r="AF16" s="24" t="s">
        <v>1792</v>
      </c>
      <c r="AG16" s="236">
        <v>0.7</v>
      </c>
      <c r="AH16" s="23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26"/>
      <c r="AT16" s="39"/>
      <c r="AU16" s="40"/>
      <c r="AV16" s="76"/>
      <c r="AW16" s="77"/>
      <c r="AX16" s="77"/>
      <c r="AY16" s="77"/>
      <c r="AZ16" s="76"/>
      <c r="BA16" s="77"/>
      <c r="BB16" s="77"/>
      <c r="BC16" s="78"/>
      <c r="BD16" s="195">
        <f>ROUND(ROUND(G9*AG16,0)*(1+$AX$17),0)+(ROUND(ROUND(S16*AG16,0)*(1+$BB$17),0))</f>
        <v>226</v>
      </c>
      <c r="BE16" s="29"/>
      <c r="BF16" s="215">
        <f t="shared" si="0"/>
        <v>232</v>
      </c>
    </row>
    <row r="17" spans="1:59" s="155" customFormat="1" ht="17.100000000000001" customHeight="1">
      <c r="A17" s="7">
        <v>16</v>
      </c>
      <c r="B17" s="8">
        <v>8550</v>
      </c>
      <c r="C17" s="9" t="s">
        <v>1009</v>
      </c>
      <c r="D17" s="55"/>
      <c r="E17" s="56"/>
      <c r="F17" s="56"/>
      <c r="G17" s="56"/>
      <c r="H17" s="222"/>
      <c r="I17" s="222"/>
      <c r="J17" s="222"/>
      <c r="K17" s="14"/>
      <c r="L17" s="14"/>
      <c r="M17" s="14"/>
      <c r="N17" s="18"/>
      <c r="O17" s="259" t="s">
        <v>1501</v>
      </c>
      <c r="P17" s="294"/>
      <c r="Q17" s="294"/>
      <c r="R17" s="294"/>
      <c r="S17" s="294"/>
      <c r="T17" s="294"/>
      <c r="U17" s="294"/>
      <c r="V17" s="294"/>
      <c r="W17" s="294"/>
      <c r="X17" s="294"/>
      <c r="Y17" s="52"/>
      <c r="Z17" s="16"/>
      <c r="AA17" s="16"/>
      <c r="AB17" s="16"/>
      <c r="AC17" s="16"/>
      <c r="AD17" s="28"/>
      <c r="AE17" s="28"/>
      <c r="AF17" s="16"/>
      <c r="AG17" s="44"/>
      <c r="AH17" s="45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26"/>
      <c r="AT17" s="39"/>
      <c r="AU17" s="40"/>
      <c r="AV17" s="76" t="s">
        <v>1854</v>
      </c>
      <c r="AW17" s="51" t="s">
        <v>1792</v>
      </c>
      <c r="AX17" s="239">
        <v>0.25</v>
      </c>
      <c r="AY17" s="239"/>
      <c r="AZ17" s="76" t="s">
        <v>1855</v>
      </c>
      <c r="BA17" s="51" t="s">
        <v>1792</v>
      </c>
      <c r="BB17" s="239">
        <v>0.5</v>
      </c>
      <c r="BC17" s="240"/>
      <c r="BD17" s="195">
        <f>ROUND(G9*(1+$AX$17),0)+(ROUND(S19*(1+$BB$17),0))</f>
        <v>377</v>
      </c>
      <c r="BE17" s="29"/>
      <c r="BF17" s="215"/>
    </row>
    <row r="18" spans="1:59" s="155" customFormat="1" ht="17.100000000000001" customHeight="1">
      <c r="A18" s="7">
        <v>16</v>
      </c>
      <c r="B18" s="8">
        <v>8551</v>
      </c>
      <c r="C18" s="9" t="s">
        <v>1010</v>
      </c>
      <c r="D18" s="55"/>
      <c r="E18" s="56"/>
      <c r="F18" s="56"/>
      <c r="G18" s="56"/>
      <c r="H18" s="222"/>
      <c r="I18" s="222"/>
      <c r="J18" s="222"/>
      <c r="K18" s="14"/>
      <c r="L18" s="14"/>
      <c r="M18" s="14"/>
      <c r="N18" s="18"/>
      <c r="O18" s="296"/>
      <c r="P18" s="297"/>
      <c r="Q18" s="297"/>
      <c r="R18" s="297"/>
      <c r="S18" s="297"/>
      <c r="T18" s="297"/>
      <c r="U18" s="297"/>
      <c r="V18" s="297"/>
      <c r="W18" s="297"/>
      <c r="X18" s="297"/>
      <c r="Y18" s="48"/>
      <c r="Z18" s="19"/>
      <c r="AA18" s="20"/>
      <c r="AB18" s="20"/>
      <c r="AC18" s="20"/>
      <c r="AD18" s="31"/>
      <c r="AE18" s="31"/>
      <c r="AF18" s="122"/>
      <c r="AG18" s="122"/>
      <c r="AH18" s="129"/>
      <c r="AI18" s="43" t="s">
        <v>1791</v>
      </c>
      <c r="AJ18" s="20"/>
      <c r="AK18" s="20"/>
      <c r="AL18" s="20"/>
      <c r="AM18" s="20"/>
      <c r="AN18" s="20"/>
      <c r="AO18" s="20"/>
      <c r="AP18" s="20"/>
      <c r="AQ18" s="20"/>
      <c r="AR18" s="20"/>
      <c r="AS18" s="22" t="s">
        <v>1792</v>
      </c>
      <c r="AT18" s="236">
        <v>1</v>
      </c>
      <c r="AU18" s="237"/>
      <c r="AV18" s="76"/>
      <c r="AW18" s="77"/>
      <c r="AX18" s="121"/>
      <c r="AY18" s="24" t="s">
        <v>824</v>
      </c>
      <c r="AZ18" s="76"/>
      <c r="BA18" s="77"/>
      <c r="BB18" s="121"/>
      <c r="BC18" s="47" t="s">
        <v>824</v>
      </c>
      <c r="BD18" s="195">
        <f>ROUND(ROUND(G9*AT18,0)*(1+$AX$17),0)+(ROUND(ROUND(S19*AT18,0)*(1+$BB$17),0))</f>
        <v>377</v>
      </c>
      <c r="BE18" s="29"/>
      <c r="BF18" s="215"/>
    </row>
    <row r="19" spans="1:59" s="155" customFormat="1" ht="17.100000000000001" customHeight="1">
      <c r="A19" s="7">
        <v>16</v>
      </c>
      <c r="B19" s="8">
        <v>8552</v>
      </c>
      <c r="C19" s="9" t="s">
        <v>1</v>
      </c>
      <c r="D19" s="55"/>
      <c r="E19" s="56"/>
      <c r="F19" s="56"/>
      <c r="G19" s="56"/>
      <c r="H19" s="159"/>
      <c r="I19" s="159"/>
      <c r="J19" s="159"/>
      <c r="K19" s="14"/>
      <c r="L19" s="14"/>
      <c r="M19" s="14"/>
      <c r="N19" s="18"/>
      <c r="O19" s="124"/>
      <c r="P19" s="122"/>
      <c r="Q19" s="122"/>
      <c r="R19" s="122"/>
      <c r="S19" s="279">
        <v>166</v>
      </c>
      <c r="T19" s="279"/>
      <c r="U19" s="20" t="s">
        <v>121</v>
      </c>
      <c r="V19" s="20"/>
      <c r="W19" s="22"/>
      <c r="X19" s="59"/>
      <c r="Y19" s="60"/>
      <c r="Z19" s="117" t="s">
        <v>265</v>
      </c>
      <c r="AA19" s="92"/>
      <c r="AB19" s="92"/>
      <c r="AC19" s="92"/>
      <c r="AD19" s="92"/>
      <c r="AE19" s="92"/>
      <c r="AF19" s="24" t="s">
        <v>1792</v>
      </c>
      <c r="AG19" s="317">
        <v>0.7</v>
      </c>
      <c r="AH19" s="318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26"/>
      <c r="AT19" s="39"/>
      <c r="AU19" s="40"/>
      <c r="AV19" s="42"/>
      <c r="AW19" s="37"/>
      <c r="AX19" s="37"/>
      <c r="AY19" s="37"/>
      <c r="AZ19" s="42"/>
      <c r="BA19" s="37"/>
      <c r="BB19" s="37"/>
      <c r="BC19" s="38"/>
      <c r="BD19" s="195">
        <f>ROUND(ROUND(G9*AG19,0)*(1+$AX$17),0)+(ROUND(ROUND(S19*AG19,0)*(1+$BB$17),0))</f>
        <v>263</v>
      </c>
      <c r="BE19" s="29"/>
      <c r="BF19" s="215">
        <f t="shared" si="0"/>
        <v>268</v>
      </c>
      <c r="BG19" s="218"/>
    </row>
    <row r="20" spans="1:59" s="155" customFormat="1" ht="17.100000000000001" hidden="1" customHeight="1">
      <c r="A20" s="7">
        <v>16</v>
      </c>
      <c r="B20" s="8">
        <v>8553</v>
      </c>
      <c r="C20" s="9" t="s">
        <v>2</v>
      </c>
      <c r="D20" s="55"/>
      <c r="E20" s="56"/>
      <c r="F20" s="56"/>
      <c r="G20" s="56"/>
      <c r="H20" s="159"/>
      <c r="I20" s="159"/>
      <c r="J20" s="159"/>
      <c r="K20" s="14"/>
      <c r="L20" s="14"/>
      <c r="M20" s="14"/>
      <c r="N20" s="18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47"/>
      <c r="Z20" s="96"/>
      <c r="AA20" s="97"/>
      <c r="AB20" s="97"/>
      <c r="AC20" s="97"/>
      <c r="AD20" s="97"/>
      <c r="AE20" s="97"/>
      <c r="AF20" s="22" t="s">
        <v>1792</v>
      </c>
      <c r="AG20" s="230">
        <v>0.7</v>
      </c>
      <c r="AH20" s="231"/>
      <c r="AI20" s="43" t="s">
        <v>1791</v>
      </c>
      <c r="AJ20" s="20"/>
      <c r="AK20" s="20"/>
      <c r="AL20" s="20"/>
      <c r="AM20" s="20"/>
      <c r="AN20" s="20"/>
      <c r="AO20" s="20"/>
      <c r="AP20" s="20"/>
      <c r="AQ20" s="20"/>
      <c r="AR20" s="20"/>
      <c r="AS20" s="22" t="s">
        <v>1792</v>
      </c>
      <c r="AT20" s="236">
        <v>1</v>
      </c>
      <c r="AU20" s="237"/>
      <c r="AV20" s="54"/>
      <c r="AW20" s="27"/>
      <c r="AX20" s="27"/>
      <c r="AY20" s="27"/>
      <c r="AZ20" s="54"/>
      <c r="BA20" s="27"/>
      <c r="BB20" s="27"/>
      <c r="BC20" s="48"/>
      <c r="BD20" s="195">
        <f>ROUND(G22*(1+$AX$17),0)+(ROUND(S22*(1+$BB$17),0))</f>
        <v>0</v>
      </c>
      <c r="BE20" s="29"/>
    </row>
    <row r="21" spans="1:59" s="155" customFormat="1" ht="17.100000000000001" customHeight="1">
      <c r="A21" s="7">
        <v>16</v>
      </c>
      <c r="B21" s="8">
        <v>8554</v>
      </c>
      <c r="C21" s="9" t="s">
        <v>1885</v>
      </c>
      <c r="D21" s="242" t="s">
        <v>1498</v>
      </c>
      <c r="E21" s="243"/>
      <c r="F21" s="243"/>
      <c r="G21" s="243"/>
      <c r="H21" s="243"/>
      <c r="I21" s="243"/>
      <c r="J21" s="243"/>
      <c r="K21" s="243"/>
      <c r="L21" s="243"/>
      <c r="M21" s="243"/>
      <c r="N21" s="15"/>
      <c r="O21" s="259" t="s">
        <v>1497</v>
      </c>
      <c r="P21" s="294"/>
      <c r="Q21" s="294"/>
      <c r="R21" s="294"/>
      <c r="S21" s="294"/>
      <c r="T21" s="294"/>
      <c r="U21" s="294"/>
      <c r="V21" s="294"/>
      <c r="W21" s="294"/>
      <c r="X21" s="294"/>
      <c r="Y21" s="52"/>
      <c r="Z21" s="16"/>
      <c r="AA21" s="16"/>
      <c r="AB21" s="16"/>
      <c r="AC21" s="16"/>
      <c r="AD21" s="28"/>
      <c r="AE21" s="28"/>
      <c r="AF21" s="16"/>
      <c r="AG21" s="44"/>
      <c r="AH21" s="45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26"/>
      <c r="AT21" s="39"/>
      <c r="AU21" s="40"/>
      <c r="AV21" s="42"/>
      <c r="AW21" s="37"/>
      <c r="AX21" s="37"/>
      <c r="AY21" s="37"/>
      <c r="AZ21" s="42"/>
      <c r="BA21" s="37"/>
      <c r="BB21" s="37"/>
      <c r="BC21" s="38"/>
      <c r="BD21" s="195">
        <f>ROUND(ROUND(G23*AT22,0)*(1+$AX$17),0)+(ROUND(ROUND(S23*AT22,0)*(1+$BB$17),0))</f>
        <v>250</v>
      </c>
      <c r="BE21" s="29"/>
    </row>
    <row r="22" spans="1:59" s="155" customFormat="1" ht="17.100000000000001" customHeight="1">
      <c r="A22" s="7">
        <v>16</v>
      </c>
      <c r="B22" s="8">
        <v>8555</v>
      </c>
      <c r="C22" s="9" t="s">
        <v>1886</v>
      </c>
      <c r="D22" s="244"/>
      <c r="E22" s="245"/>
      <c r="F22" s="245"/>
      <c r="G22" s="245"/>
      <c r="H22" s="245"/>
      <c r="I22" s="245"/>
      <c r="J22" s="245"/>
      <c r="K22" s="245"/>
      <c r="L22" s="245"/>
      <c r="M22" s="245"/>
      <c r="N22" s="123"/>
      <c r="O22" s="296"/>
      <c r="P22" s="297"/>
      <c r="Q22" s="297"/>
      <c r="R22" s="297"/>
      <c r="S22" s="297"/>
      <c r="T22" s="297"/>
      <c r="U22" s="297"/>
      <c r="V22" s="297"/>
      <c r="W22" s="297"/>
      <c r="X22" s="297"/>
      <c r="Y22" s="48"/>
      <c r="Z22" s="19"/>
      <c r="AA22" s="20"/>
      <c r="AB22" s="20"/>
      <c r="AC22" s="20"/>
      <c r="AD22" s="31"/>
      <c r="AE22" s="31"/>
      <c r="AF22" s="122"/>
      <c r="AG22" s="122"/>
      <c r="AH22" s="129"/>
      <c r="AI22" s="43" t="s">
        <v>1791</v>
      </c>
      <c r="AJ22" s="20"/>
      <c r="AK22" s="20"/>
      <c r="AL22" s="20"/>
      <c r="AM22" s="20"/>
      <c r="AN22" s="20"/>
      <c r="AO22" s="20"/>
      <c r="AP22" s="20"/>
      <c r="AQ22" s="20"/>
      <c r="AR22" s="20"/>
      <c r="AS22" s="22" t="s">
        <v>1792</v>
      </c>
      <c r="AT22" s="236">
        <v>1</v>
      </c>
      <c r="AU22" s="237"/>
      <c r="AV22" s="54"/>
      <c r="AW22" s="27"/>
      <c r="AX22" s="27"/>
      <c r="AY22" s="27"/>
      <c r="AZ22" s="54"/>
      <c r="BA22" s="27"/>
      <c r="BB22" s="27"/>
      <c r="BC22" s="48"/>
      <c r="BD22" s="195">
        <f>ROUND(ROUND(G23*AT22,0)*(1+$AX$17),0)+(ROUND(ROUND(S23*AT22,0)*(1+$BB$17),0))</f>
        <v>250</v>
      </c>
      <c r="BE22" s="29"/>
    </row>
    <row r="23" spans="1:59" s="155" customFormat="1" ht="17.100000000000001" customHeight="1">
      <c r="A23" s="7">
        <v>16</v>
      </c>
      <c r="B23" s="8">
        <v>8556</v>
      </c>
      <c r="C23" s="9" t="s">
        <v>1887</v>
      </c>
      <c r="D23" s="55"/>
      <c r="E23" s="56"/>
      <c r="G23" s="260">
        <v>148</v>
      </c>
      <c r="H23" s="260"/>
      <c r="I23" s="14" t="s">
        <v>121</v>
      </c>
      <c r="J23" s="14"/>
      <c r="K23" s="24"/>
      <c r="L23" s="27"/>
      <c r="M23" s="27"/>
      <c r="N23" s="123"/>
      <c r="S23" s="260">
        <v>43</v>
      </c>
      <c r="T23" s="260"/>
      <c r="U23" s="14" t="s">
        <v>121</v>
      </c>
      <c r="V23" s="14"/>
      <c r="W23" s="24"/>
      <c r="X23" s="27"/>
      <c r="Y23" s="27"/>
      <c r="Z23" s="117" t="s">
        <v>265</v>
      </c>
      <c r="AA23" s="92"/>
      <c r="AB23" s="92"/>
      <c r="AC23" s="92"/>
      <c r="AD23" s="92"/>
      <c r="AE23" s="92"/>
      <c r="AF23" s="24" t="s">
        <v>1792</v>
      </c>
      <c r="AG23" s="236">
        <v>0.7</v>
      </c>
      <c r="AH23" s="23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26"/>
      <c r="AT23" s="39"/>
      <c r="AU23" s="40"/>
      <c r="AV23" s="163"/>
      <c r="AW23" s="121"/>
      <c r="AX23" s="121"/>
      <c r="AY23" s="121"/>
      <c r="AZ23" s="163"/>
      <c r="BA23" s="121"/>
      <c r="BB23" s="121"/>
      <c r="BC23" s="123"/>
      <c r="BD23" s="195">
        <f>ROUND(ROUND(G23*AG23,0)*(1+$AX$17),0)+(ROUND(ROUND(S23*AG23,0)*(1+$BB$17),0))</f>
        <v>175</v>
      </c>
      <c r="BE23" s="29"/>
      <c r="BF23" s="215">
        <f>$G$23+S23</f>
        <v>191</v>
      </c>
    </row>
    <row r="24" spans="1:59" s="155" customFormat="1" ht="17.100000000000001" customHeight="1">
      <c r="A24" s="7">
        <v>16</v>
      </c>
      <c r="B24" s="8">
        <v>8557</v>
      </c>
      <c r="C24" s="9" t="s">
        <v>1888</v>
      </c>
      <c r="D24" s="211"/>
      <c r="E24" s="212"/>
      <c r="F24" s="212"/>
      <c r="G24" s="212"/>
      <c r="H24" s="212"/>
      <c r="I24" s="212"/>
      <c r="J24" s="212"/>
      <c r="K24" s="212"/>
      <c r="L24" s="212"/>
      <c r="M24" s="212"/>
      <c r="N24" s="18"/>
      <c r="O24" s="259" t="s">
        <v>1499</v>
      </c>
      <c r="P24" s="294"/>
      <c r="Q24" s="294"/>
      <c r="R24" s="294"/>
      <c r="S24" s="294"/>
      <c r="T24" s="294"/>
      <c r="U24" s="294"/>
      <c r="V24" s="294"/>
      <c r="W24" s="294"/>
      <c r="X24" s="294"/>
      <c r="Y24" s="52"/>
      <c r="Z24" s="16"/>
      <c r="AA24" s="16"/>
      <c r="AB24" s="16"/>
      <c r="AC24" s="16"/>
      <c r="AD24" s="28"/>
      <c r="AE24" s="28"/>
      <c r="AF24" s="16"/>
      <c r="AG24" s="44"/>
      <c r="AH24" s="45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26"/>
      <c r="AT24" s="39"/>
      <c r="AU24" s="40"/>
      <c r="AV24" s="42"/>
      <c r="AW24" s="37"/>
      <c r="AX24" s="37"/>
      <c r="AY24" s="37"/>
      <c r="AZ24" s="42"/>
      <c r="BA24" s="37"/>
      <c r="BB24" s="37"/>
      <c r="BC24" s="38"/>
      <c r="BD24" s="195">
        <f>ROUND(ROUND(G23*AT25,0)*(1+$AX$17),0)+(ROUND(ROUND(S26*AT25,0)*(1+$BB$17),0))</f>
        <v>311</v>
      </c>
      <c r="BE24" s="29"/>
      <c r="BF24" s="215"/>
    </row>
    <row r="25" spans="1:59" s="155" customFormat="1" ht="17.100000000000001" customHeight="1">
      <c r="A25" s="7">
        <v>16</v>
      </c>
      <c r="B25" s="8">
        <v>8558</v>
      </c>
      <c r="C25" s="9" t="s">
        <v>1889</v>
      </c>
      <c r="D25" s="211"/>
      <c r="E25" s="212"/>
      <c r="F25" s="212"/>
      <c r="G25" s="212"/>
      <c r="H25" s="212"/>
      <c r="I25" s="212"/>
      <c r="J25" s="212"/>
      <c r="K25" s="212"/>
      <c r="L25" s="212"/>
      <c r="M25" s="212"/>
      <c r="N25" s="123"/>
      <c r="O25" s="296"/>
      <c r="P25" s="297"/>
      <c r="Q25" s="297"/>
      <c r="R25" s="297"/>
      <c r="S25" s="297"/>
      <c r="T25" s="297"/>
      <c r="U25" s="297"/>
      <c r="V25" s="297"/>
      <c r="W25" s="297"/>
      <c r="X25" s="297"/>
      <c r="Y25" s="48"/>
      <c r="Z25" s="19"/>
      <c r="AA25" s="20"/>
      <c r="AB25" s="20"/>
      <c r="AC25" s="20"/>
      <c r="AD25" s="31"/>
      <c r="AE25" s="31"/>
      <c r="AF25" s="122"/>
      <c r="AG25" s="122"/>
      <c r="AH25" s="129"/>
      <c r="AI25" s="43" t="s">
        <v>1829</v>
      </c>
      <c r="AJ25" s="20"/>
      <c r="AK25" s="20"/>
      <c r="AL25" s="20"/>
      <c r="AM25" s="20"/>
      <c r="AN25" s="20"/>
      <c r="AO25" s="20"/>
      <c r="AP25" s="20"/>
      <c r="AQ25" s="20"/>
      <c r="AR25" s="20"/>
      <c r="AS25" s="22" t="s">
        <v>1830</v>
      </c>
      <c r="AT25" s="236">
        <v>1</v>
      </c>
      <c r="AU25" s="237"/>
      <c r="AV25" s="54"/>
      <c r="AW25" s="27"/>
      <c r="AX25" s="27"/>
      <c r="AY25" s="27"/>
      <c r="AZ25" s="54"/>
      <c r="BA25" s="27"/>
      <c r="BB25" s="27"/>
      <c r="BC25" s="48"/>
      <c r="BD25" s="195">
        <f>ROUND(ROUND(G23*AT25,0)*(1+$AX$17),0)+(ROUND(ROUND(S26*AT25,0)*(1+$BB$17),0))</f>
        <v>311</v>
      </c>
      <c r="BE25" s="29"/>
      <c r="BF25" s="215"/>
    </row>
    <row r="26" spans="1:59" s="155" customFormat="1" ht="17.100000000000001" customHeight="1">
      <c r="A26" s="7">
        <v>16</v>
      </c>
      <c r="B26" s="8">
        <v>8559</v>
      </c>
      <c r="C26" s="9" t="s">
        <v>1890</v>
      </c>
      <c r="D26" s="55"/>
      <c r="E26" s="56"/>
      <c r="F26" s="121"/>
      <c r="G26" s="219"/>
      <c r="H26" s="219"/>
      <c r="I26" s="14"/>
      <c r="J26" s="14"/>
      <c r="K26" s="24"/>
      <c r="L26" s="210"/>
      <c r="M26" s="210"/>
      <c r="N26" s="123"/>
      <c r="O26" s="124"/>
      <c r="P26" s="122"/>
      <c r="Q26" s="122"/>
      <c r="R26" s="122"/>
      <c r="S26" s="279">
        <v>84</v>
      </c>
      <c r="T26" s="279"/>
      <c r="U26" s="20" t="s">
        <v>121</v>
      </c>
      <c r="V26" s="20"/>
      <c r="W26" s="22"/>
      <c r="X26" s="59"/>
      <c r="Y26" s="60"/>
      <c r="Z26" s="117" t="s">
        <v>265</v>
      </c>
      <c r="AA26" s="92"/>
      <c r="AB26" s="92"/>
      <c r="AC26" s="92"/>
      <c r="AD26" s="92"/>
      <c r="AE26" s="92"/>
      <c r="AF26" s="24" t="s">
        <v>1830</v>
      </c>
      <c r="AG26" s="317">
        <v>0.7</v>
      </c>
      <c r="AH26" s="318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26"/>
      <c r="AT26" s="39"/>
      <c r="AU26" s="40"/>
      <c r="AV26" s="262"/>
      <c r="AW26" s="263"/>
      <c r="AX26" s="263"/>
      <c r="AY26" s="263"/>
      <c r="AZ26" s="262"/>
      <c r="BA26" s="263"/>
      <c r="BB26" s="263"/>
      <c r="BC26" s="264"/>
      <c r="BD26" s="195">
        <f>ROUND(ROUND(G23*AG26,0)*(1+$AX$17),0)+(ROUND(ROUND(S26*AG26,0)*(1+$BB$17),0))</f>
        <v>219</v>
      </c>
      <c r="BE26" s="29"/>
      <c r="BF26" s="215">
        <f t="shared" ref="BF26:BF30" si="1">$G$23+S26</f>
        <v>232</v>
      </c>
    </row>
    <row r="27" spans="1:59" s="155" customFormat="1" ht="17.100000000000001" hidden="1" customHeight="1">
      <c r="A27" s="7">
        <v>16</v>
      </c>
      <c r="B27" s="8">
        <v>8560</v>
      </c>
      <c r="C27" s="9" t="s">
        <v>0</v>
      </c>
      <c r="D27" s="55"/>
      <c r="E27" s="56"/>
      <c r="F27" s="56"/>
      <c r="G27" s="121"/>
      <c r="H27" s="121"/>
      <c r="I27" s="121"/>
      <c r="J27" s="121"/>
      <c r="K27" s="121"/>
      <c r="L27" s="121"/>
      <c r="M27" s="24"/>
      <c r="N27" s="18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47"/>
      <c r="Z27" s="96"/>
      <c r="AA27" s="97"/>
      <c r="AB27" s="97"/>
      <c r="AC27" s="97"/>
      <c r="AD27" s="97"/>
      <c r="AE27" s="97"/>
      <c r="AF27" s="22" t="s">
        <v>1830</v>
      </c>
      <c r="AG27" s="230">
        <v>0.7</v>
      </c>
      <c r="AH27" s="231"/>
      <c r="AI27" s="43" t="s">
        <v>1829</v>
      </c>
      <c r="AJ27" s="20"/>
      <c r="AK27" s="20"/>
      <c r="AL27" s="20"/>
      <c r="AM27" s="20"/>
      <c r="AN27" s="20"/>
      <c r="AO27" s="20"/>
      <c r="AP27" s="20"/>
      <c r="AQ27" s="20"/>
      <c r="AR27" s="20"/>
      <c r="AS27" s="22" t="s">
        <v>1830</v>
      </c>
      <c r="AT27" s="236">
        <v>1</v>
      </c>
      <c r="AU27" s="237"/>
      <c r="AV27" s="262"/>
      <c r="AW27" s="263"/>
      <c r="AX27" s="263"/>
      <c r="AY27" s="263"/>
      <c r="AZ27" s="262"/>
      <c r="BA27" s="263"/>
      <c r="BB27" s="263"/>
      <c r="BC27" s="264"/>
      <c r="BD27" s="195">
        <f>ROUND(ROUND(G28*AT27,0)*(1+$AX$17),0)+(ROUND(ROUND(S28*AT27,0)*(1+$BB$17),0))</f>
        <v>0</v>
      </c>
      <c r="BE27" s="29"/>
      <c r="BF27" s="215">
        <f t="shared" si="1"/>
        <v>148</v>
      </c>
    </row>
    <row r="28" spans="1:59" s="155" customFormat="1" ht="17.100000000000001" customHeight="1">
      <c r="A28" s="7">
        <v>16</v>
      </c>
      <c r="B28" s="8">
        <v>8561</v>
      </c>
      <c r="C28" s="9" t="s">
        <v>1891</v>
      </c>
      <c r="D28" s="211"/>
      <c r="E28" s="212"/>
      <c r="F28" s="212"/>
      <c r="G28" s="212"/>
      <c r="H28" s="212"/>
      <c r="I28" s="212"/>
      <c r="J28" s="212"/>
      <c r="K28" s="212"/>
      <c r="L28" s="212"/>
      <c r="M28" s="212"/>
      <c r="N28" s="18"/>
      <c r="O28" s="296" t="s">
        <v>1500</v>
      </c>
      <c r="P28" s="297"/>
      <c r="Q28" s="297"/>
      <c r="R28" s="297"/>
      <c r="S28" s="297"/>
      <c r="T28" s="297"/>
      <c r="U28" s="297"/>
      <c r="V28" s="297"/>
      <c r="W28" s="297"/>
      <c r="X28" s="297"/>
      <c r="Y28" s="38"/>
      <c r="Z28" s="16"/>
      <c r="AA28" s="16"/>
      <c r="AB28" s="16"/>
      <c r="AC28" s="16"/>
      <c r="AD28" s="28"/>
      <c r="AE28" s="28"/>
      <c r="AF28" s="16"/>
      <c r="AG28" s="44"/>
      <c r="AH28" s="45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26"/>
      <c r="AT28" s="39"/>
      <c r="AU28" s="40"/>
      <c r="AV28" s="42"/>
      <c r="AW28" s="37"/>
      <c r="AX28" s="37"/>
      <c r="AY28" s="37"/>
      <c r="AZ28" s="42"/>
      <c r="BA28" s="37"/>
      <c r="BB28" s="37"/>
      <c r="BC28" s="38"/>
      <c r="BD28" s="195">
        <f>ROUND(ROUND(G23*AT29,0)*(1+$AX$17),0)+(ROUND(ROUND(S30*AT29,0)*(1+$BB$17),0))</f>
        <v>365</v>
      </c>
      <c r="BE28" s="29"/>
      <c r="BF28" s="215"/>
    </row>
    <row r="29" spans="1:59" s="155" customFormat="1" ht="17.100000000000001" customHeight="1">
      <c r="A29" s="7">
        <v>16</v>
      </c>
      <c r="B29" s="8">
        <v>8562</v>
      </c>
      <c r="C29" s="9" t="s">
        <v>1892</v>
      </c>
      <c r="D29" s="211"/>
      <c r="E29" s="212"/>
      <c r="F29" s="212"/>
      <c r="G29" s="212"/>
      <c r="H29" s="212"/>
      <c r="I29" s="212"/>
      <c r="J29" s="212"/>
      <c r="K29" s="212"/>
      <c r="L29" s="212"/>
      <c r="M29" s="212"/>
      <c r="N29" s="123"/>
      <c r="O29" s="296"/>
      <c r="P29" s="297"/>
      <c r="Q29" s="297"/>
      <c r="R29" s="297"/>
      <c r="S29" s="297"/>
      <c r="T29" s="297"/>
      <c r="U29" s="297"/>
      <c r="V29" s="297"/>
      <c r="W29" s="297"/>
      <c r="X29" s="297"/>
      <c r="Y29" s="48"/>
      <c r="Z29" s="19"/>
      <c r="AA29" s="20"/>
      <c r="AB29" s="20"/>
      <c r="AC29" s="20"/>
      <c r="AD29" s="31"/>
      <c r="AE29" s="31"/>
      <c r="AF29" s="122"/>
      <c r="AG29" s="122"/>
      <c r="AH29" s="129"/>
      <c r="AI29" s="43" t="s">
        <v>1829</v>
      </c>
      <c r="AJ29" s="20"/>
      <c r="AK29" s="20"/>
      <c r="AL29" s="20"/>
      <c r="AM29" s="20"/>
      <c r="AN29" s="20"/>
      <c r="AO29" s="20"/>
      <c r="AP29" s="20"/>
      <c r="AQ29" s="20"/>
      <c r="AR29" s="20"/>
      <c r="AS29" s="22" t="s">
        <v>1830</v>
      </c>
      <c r="AT29" s="236">
        <v>1</v>
      </c>
      <c r="AU29" s="237"/>
      <c r="AV29" s="54"/>
      <c r="AW29" s="27"/>
      <c r="AX29" s="27"/>
      <c r="AY29" s="27"/>
      <c r="AZ29" s="54"/>
      <c r="BA29" s="27"/>
      <c r="BB29" s="27"/>
      <c r="BC29" s="48"/>
      <c r="BD29" s="195">
        <f>ROUND(ROUND(G23*AT29,0)*(1+$AX$17),0)+(ROUND(ROUND(S30*AT29,0)*(1+$BB$17),0))</f>
        <v>365</v>
      </c>
      <c r="BE29" s="29"/>
      <c r="BF29" s="215"/>
    </row>
    <row r="30" spans="1:59" s="155" customFormat="1" ht="17.100000000000001" customHeight="1">
      <c r="A30" s="7">
        <v>16</v>
      </c>
      <c r="B30" s="8">
        <v>8563</v>
      </c>
      <c r="C30" s="9" t="s">
        <v>1893</v>
      </c>
      <c r="D30" s="55"/>
      <c r="E30" s="56"/>
      <c r="F30" s="121"/>
      <c r="G30" s="220"/>
      <c r="H30" s="220"/>
      <c r="I30" s="14"/>
      <c r="J30" s="14"/>
      <c r="K30" s="24"/>
      <c r="L30" s="210"/>
      <c r="M30" s="210"/>
      <c r="N30" s="123"/>
      <c r="O30" s="121"/>
      <c r="P30" s="121"/>
      <c r="Q30" s="121"/>
      <c r="R30" s="121"/>
      <c r="S30" s="261">
        <v>120</v>
      </c>
      <c r="T30" s="261"/>
      <c r="U30" s="14" t="s">
        <v>121</v>
      </c>
      <c r="V30" s="14"/>
      <c r="W30" s="24"/>
      <c r="X30" s="27"/>
      <c r="Y30" s="48"/>
      <c r="Z30" s="117" t="s">
        <v>265</v>
      </c>
      <c r="AA30" s="92"/>
      <c r="AB30" s="92"/>
      <c r="AC30" s="92"/>
      <c r="AD30" s="92"/>
      <c r="AE30" s="92"/>
      <c r="AF30" s="24" t="s">
        <v>1830</v>
      </c>
      <c r="AG30" s="236">
        <v>0.7</v>
      </c>
      <c r="AH30" s="23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26"/>
      <c r="AT30" s="39"/>
      <c r="AU30" s="40"/>
      <c r="AV30" s="76"/>
      <c r="AW30" s="77"/>
      <c r="AX30" s="77"/>
      <c r="AY30" s="77"/>
      <c r="AZ30" s="76"/>
      <c r="BA30" s="77"/>
      <c r="BB30" s="77"/>
      <c r="BC30" s="78"/>
      <c r="BD30" s="195">
        <f>ROUND(ROUND(G23*AG30,0)*(1+$AX$17),0)+(ROUND(ROUND(S30*AG30,0)*(1+$BB$17),0))</f>
        <v>256</v>
      </c>
      <c r="BE30" s="29"/>
      <c r="BF30" s="215">
        <f t="shared" si="1"/>
        <v>268</v>
      </c>
    </row>
    <row r="31" spans="1:59" s="155" customFormat="1" ht="17.100000000000001" customHeight="1">
      <c r="A31" s="7">
        <v>16</v>
      </c>
      <c r="B31" s="8">
        <v>8564</v>
      </c>
      <c r="C31" s="9" t="s">
        <v>1894</v>
      </c>
      <c r="D31" s="242" t="s">
        <v>1440</v>
      </c>
      <c r="E31" s="243"/>
      <c r="F31" s="243"/>
      <c r="G31" s="243"/>
      <c r="H31" s="243"/>
      <c r="I31" s="243"/>
      <c r="J31" s="243"/>
      <c r="K31" s="243"/>
      <c r="L31" s="243"/>
      <c r="M31" s="243"/>
      <c r="N31" s="15"/>
      <c r="O31" s="259" t="s">
        <v>1497</v>
      </c>
      <c r="P31" s="294"/>
      <c r="Q31" s="294"/>
      <c r="R31" s="294"/>
      <c r="S31" s="294"/>
      <c r="T31" s="294"/>
      <c r="U31" s="294"/>
      <c r="V31" s="294"/>
      <c r="W31" s="294"/>
      <c r="X31" s="294"/>
      <c r="Y31" s="52"/>
      <c r="Z31" s="16"/>
      <c r="AA31" s="16"/>
      <c r="AB31" s="16"/>
      <c r="AC31" s="16"/>
      <c r="AD31" s="28"/>
      <c r="AE31" s="28"/>
      <c r="AF31" s="16"/>
      <c r="AG31" s="44"/>
      <c r="AH31" s="45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26"/>
      <c r="AT31" s="39"/>
      <c r="AU31" s="40"/>
      <c r="AV31" s="42"/>
      <c r="AW31" s="37"/>
      <c r="AX31" s="37"/>
      <c r="AY31" s="37"/>
      <c r="AZ31" s="42"/>
      <c r="BA31" s="37"/>
      <c r="BB31" s="37"/>
      <c r="BC31" s="38"/>
      <c r="BD31" s="195">
        <f>ROUND(ROUND(G33*AT32,0)*(1+$AX$17),0)+(ROUND(ROUND(S33*AT32,0)*(1+$BB$17),0))</f>
        <v>301</v>
      </c>
      <c r="BE31" s="29"/>
      <c r="BF31" s="215"/>
    </row>
    <row r="32" spans="1:59" s="155" customFormat="1" ht="17.100000000000001" customHeight="1">
      <c r="A32" s="7">
        <v>16</v>
      </c>
      <c r="B32" s="8">
        <v>8565</v>
      </c>
      <c r="C32" s="9" t="s">
        <v>1895</v>
      </c>
      <c r="D32" s="244"/>
      <c r="E32" s="245"/>
      <c r="F32" s="245"/>
      <c r="G32" s="245"/>
      <c r="H32" s="245"/>
      <c r="I32" s="245"/>
      <c r="J32" s="245"/>
      <c r="K32" s="245"/>
      <c r="L32" s="245"/>
      <c r="M32" s="245"/>
      <c r="N32" s="123"/>
      <c r="O32" s="296"/>
      <c r="P32" s="297"/>
      <c r="Q32" s="297"/>
      <c r="R32" s="297"/>
      <c r="S32" s="297"/>
      <c r="T32" s="297"/>
      <c r="U32" s="297"/>
      <c r="V32" s="297"/>
      <c r="W32" s="297"/>
      <c r="X32" s="297"/>
      <c r="Y32" s="48"/>
      <c r="Z32" s="19"/>
      <c r="AA32" s="20"/>
      <c r="AB32" s="20"/>
      <c r="AC32" s="20"/>
      <c r="AD32" s="31"/>
      <c r="AE32" s="31"/>
      <c r="AF32" s="122"/>
      <c r="AG32" s="122"/>
      <c r="AH32" s="129"/>
      <c r="AI32" s="43" t="s">
        <v>1829</v>
      </c>
      <c r="AJ32" s="20"/>
      <c r="AK32" s="20"/>
      <c r="AL32" s="20"/>
      <c r="AM32" s="20"/>
      <c r="AN32" s="20"/>
      <c r="AO32" s="20"/>
      <c r="AP32" s="20"/>
      <c r="AQ32" s="20"/>
      <c r="AR32" s="20"/>
      <c r="AS32" s="22" t="s">
        <v>1830</v>
      </c>
      <c r="AT32" s="236">
        <v>1</v>
      </c>
      <c r="AU32" s="237"/>
      <c r="AV32" s="54"/>
      <c r="AW32" s="27"/>
      <c r="AX32" s="27"/>
      <c r="AY32" s="27"/>
      <c r="AZ32" s="54"/>
      <c r="BA32" s="27"/>
      <c r="BB32" s="27"/>
      <c r="BC32" s="48"/>
      <c r="BD32" s="196">
        <f>ROUND(ROUND(G33*AT32,0)*(1+$AX$17),0)+(ROUND(ROUND(S33*AT32,0)*(1+$BB$17),0))</f>
        <v>301</v>
      </c>
      <c r="BE32" s="29"/>
      <c r="BF32" s="215"/>
    </row>
    <row r="33" spans="1:58" s="155" customFormat="1" ht="17.100000000000001" customHeight="1">
      <c r="A33" s="7">
        <v>16</v>
      </c>
      <c r="B33" s="8">
        <v>8566</v>
      </c>
      <c r="C33" s="9" t="s">
        <v>1896</v>
      </c>
      <c r="D33" s="55"/>
      <c r="E33" s="56"/>
      <c r="F33" s="121"/>
      <c r="G33" s="260">
        <v>191</v>
      </c>
      <c r="H33" s="260"/>
      <c r="I33" s="14" t="s">
        <v>121</v>
      </c>
      <c r="J33" s="14"/>
      <c r="K33" s="24"/>
      <c r="L33" s="27"/>
      <c r="M33" s="27"/>
      <c r="N33" s="123"/>
      <c r="O33" s="121"/>
      <c r="P33" s="121"/>
      <c r="Q33" s="121"/>
      <c r="R33" s="121"/>
      <c r="S33" s="261">
        <v>41</v>
      </c>
      <c r="T33" s="261"/>
      <c r="U33" s="14" t="s">
        <v>121</v>
      </c>
      <c r="V33" s="14"/>
      <c r="W33" s="24"/>
      <c r="X33" s="27"/>
      <c r="Y33" s="48"/>
      <c r="Z33" s="118" t="s">
        <v>265</v>
      </c>
      <c r="AA33" s="113"/>
      <c r="AB33" s="113"/>
      <c r="AC33" s="113"/>
      <c r="AD33" s="113"/>
      <c r="AE33" s="113"/>
      <c r="AF33" s="26" t="s">
        <v>1830</v>
      </c>
      <c r="AG33" s="236">
        <v>0.7</v>
      </c>
      <c r="AH33" s="23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26"/>
      <c r="AT33" s="39"/>
      <c r="AU33" s="40"/>
      <c r="AV33" s="42"/>
      <c r="AW33" s="37"/>
      <c r="AX33" s="37"/>
      <c r="AY33" s="37"/>
      <c r="AZ33" s="42"/>
      <c r="BA33" s="37"/>
      <c r="BB33" s="37"/>
      <c r="BC33" s="38"/>
      <c r="BD33" s="196">
        <f>ROUND(ROUND(G33*AG33,0)*(1+$AX$17),0)+(ROUND(ROUND(S33*AG33,0)*(1+$BB$17),0))</f>
        <v>212</v>
      </c>
      <c r="BE33" s="29"/>
      <c r="BF33" s="215">
        <f>$G$33+S33</f>
        <v>232</v>
      </c>
    </row>
    <row r="34" spans="1:58" s="155" customFormat="1" ht="17.100000000000001" customHeight="1">
      <c r="A34" s="7">
        <v>16</v>
      </c>
      <c r="B34" s="8">
        <v>8567</v>
      </c>
      <c r="C34" s="9" t="s">
        <v>1011</v>
      </c>
      <c r="D34" s="211"/>
      <c r="E34" s="212"/>
      <c r="F34" s="212"/>
      <c r="G34" s="212"/>
      <c r="H34" s="212"/>
      <c r="I34" s="212"/>
      <c r="J34" s="212"/>
      <c r="K34" s="212"/>
      <c r="L34" s="212"/>
      <c r="M34" s="212"/>
      <c r="N34" s="18"/>
      <c r="O34" s="259" t="s">
        <v>1499</v>
      </c>
      <c r="P34" s="294"/>
      <c r="Q34" s="294"/>
      <c r="R34" s="294"/>
      <c r="S34" s="294"/>
      <c r="T34" s="294"/>
      <c r="U34" s="294"/>
      <c r="V34" s="294"/>
      <c r="W34" s="294"/>
      <c r="X34" s="294"/>
      <c r="Y34" s="52"/>
      <c r="Z34" s="16"/>
      <c r="AA34" s="16"/>
      <c r="AB34" s="16"/>
      <c r="AC34" s="16"/>
      <c r="AD34" s="28"/>
      <c r="AE34" s="28"/>
      <c r="AF34" s="16"/>
      <c r="AG34" s="44"/>
      <c r="AH34" s="45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26"/>
      <c r="AT34" s="39"/>
      <c r="AU34" s="40"/>
      <c r="AV34" s="42"/>
      <c r="AW34" s="37"/>
      <c r="AX34" s="37"/>
      <c r="AY34" s="37"/>
      <c r="AZ34" s="42"/>
      <c r="BA34" s="37"/>
      <c r="BB34" s="37"/>
      <c r="BC34" s="38"/>
      <c r="BD34" s="195">
        <f>ROUND(ROUND(G33*AT35,0)*(1+$AX$17),0)+(ROUND(ROUND(S36*AT35,0)*(1+$BB$17),0))</f>
        <v>355</v>
      </c>
      <c r="BE34" s="29"/>
      <c r="BF34" s="215"/>
    </row>
    <row r="35" spans="1:58" s="155" customFormat="1" ht="17.100000000000001" customHeight="1">
      <c r="A35" s="7">
        <v>16</v>
      </c>
      <c r="B35" s="8">
        <v>8568</v>
      </c>
      <c r="C35" s="9" t="s">
        <v>1012</v>
      </c>
      <c r="D35" s="211"/>
      <c r="E35" s="212"/>
      <c r="F35" s="212"/>
      <c r="G35" s="212"/>
      <c r="H35" s="212"/>
      <c r="I35" s="212"/>
      <c r="J35" s="212"/>
      <c r="K35" s="212"/>
      <c r="L35" s="212"/>
      <c r="M35" s="212"/>
      <c r="N35" s="123"/>
      <c r="O35" s="296"/>
      <c r="P35" s="297"/>
      <c r="Q35" s="297"/>
      <c r="R35" s="297"/>
      <c r="S35" s="297"/>
      <c r="T35" s="297"/>
      <c r="U35" s="297"/>
      <c r="V35" s="297"/>
      <c r="W35" s="297"/>
      <c r="X35" s="297"/>
      <c r="Y35" s="48"/>
      <c r="Z35" s="19"/>
      <c r="AA35" s="20"/>
      <c r="AB35" s="20"/>
      <c r="AC35" s="20"/>
      <c r="AD35" s="31"/>
      <c r="AE35" s="31"/>
      <c r="AF35" s="122"/>
      <c r="AG35" s="122"/>
      <c r="AH35" s="129"/>
      <c r="AI35" s="43" t="s">
        <v>1829</v>
      </c>
      <c r="AJ35" s="20"/>
      <c r="AK35" s="20"/>
      <c r="AL35" s="20"/>
      <c r="AM35" s="20"/>
      <c r="AN35" s="20"/>
      <c r="AO35" s="20"/>
      <c r="AP35" s="20"/>
      <c r="AQ35" s="20"/>
      <c r="AR35" s="20"/>
      <c r="AS35" s="22" t="s">
        <v>1830</v>
      </c>
      <c r="AT35" s="236">
        <v>1</v>
      </c>
      <c r="AU35" s="237"/>
      <c r="AV35" s="54"/>
      <c r="AW35" s="27"/>
      <c r="AX35" s="27"/>
      <c r="AY35" s="27"/>
      <c r="AZ35" s="54"/>
      <c r="BA35" s="27"/>
      <c r="BB35" s="27"/>
      <c r="BC35" s="48"/>
      <c r="BD35" s="196">
        <f>ROUND(ROUND(G33*AT35,0)*(1+$AX$17),0)+(ROUND(ROUND(S36*AT35,0)*(1+$BB$17),0))</f>
        <v>355</v>
      </c>
      <c r="BE35" s="29"/>
      <c r="BF35" s="215"/>
    </row>
    <row r="36" spans="1:58" s="155" customFormat="1" ht="17.100000000000001" customHeight="1">
      <c r="A36" s="7">
        <v>16</v>
      </c>
      <c r="B36" s="8">
        <v>8569</v>
      </c>
      <c r="C36" s="9" t="s">
        <v>3</v>
      </c>
      <c r="D36" s="55"/>
      <c r="E36" s="56"/>
      <c r="F36" s="121"/>
      <c r="G36" s="219"/>
      <c r="H36" s="219"/>
      <c r="I36" s="14"/>
      <c r="J36" s="14"/>
      <c r="K36" s="24"/>
      <c r="L36" s="210"/>
      <c r="M36" s="210"/>
      <c r="N36" s="123"/>
      <c r="O36" s="124"/>
      <c r="P36" s="122"/>
      <c r="Q36" s="122"/>
      <c r="R36" s="122"/>
      <c r="S36" s="279">
        <v>77</v>
      </c>
      <c r="T36" s="279"/>
      <c r="U36" s="20" t="s">
        <v>121</v>
      </c>
      <c r="V36" s="20"/>
      <c r="W36" s="22"/>
      <c r="X36" s="59"/>
      <c r="Y36" s="60"/>
      <c r="Z36" s="118" t="s">
        <v>265</v>
      </c>
      <c r="AA36" s="113"/>
      <c r="AB36" s="113"/>
      <c r="AC36" s="113"/>
      <c r="AD36" s="113"/>
      <c r="AE36" s="113"/>
      <c r="AF36" s="26" t="s">
        <v>1830</v>
      </c>
      <c r="AG36" s="236">
        <v>0.7</v>
      </c>
      <c r="AH36" s="23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26"/>
      <c r="AT36" s="39"/>
      <c r="AU36" s="40"/>
      <c r="AV36" s="42"/>
      <c r="AW36" s="37"/>
      <c r="AX36" s="37"/>
      <c r="AY36" s="37"/>
      <c r="AZ36" s="42"/>
      <c r="BA36" s="37"/>
      <c r="BB36" s="37"/>
      <c r="BC36" s="38"/>
      <c r="BD36" s="196">
        <f>ROUND(ROUND(G33*AG36,0)*(1+$AX$17),0)+(ROUND(ROUND(S36*AG36,0)*(1+$BB$17),0))</f>
        <v>249</v>
      </c>
      <c r="BE36" s="29"/>
      <c r="BF36" s="215">
        <f t="shared" ref="BF36:BF37" si="2">$G$33+S36</f>
        <v>268</v>
      </c>
    </row>
    <row r="37" spans="1:58" s="155" customFormat="1" ht="17.100000000000001" hidden="1" customHeight="1">
      <c r="A37" s="7">
        <v>16</v>
      </c>
      <c r="B37" s="8">
        <v>8570</v>
      </c>
      <c r="C37" s="9" t="s">
        <v>4</v>
      </c>
      <c r="D37" s="55"/>
      <c r="E37" s="56"/>
      <c r="F37" s="56"/>
      <c r="G37" s="121"/>
      <c r="H37" s="121"/>
      <c r="I37" s="121"/>
      <c r="J37" s="121"/>
      <c r="K37" s="121"/>
      <c r="L37" s="121"/>
      <c r="M37" s="24"/>
      <c r="N37" s="18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47"/>
      <c r="Z37" s="96"/>
      <c r="AA37" s="97"/>
      <c r="AB37" s="97"/>
      <c r="AC37" s="97"/>
      <c r="AD37" s="97"/>
      <c r="AE37" s="97"/>
      <c r="AF37" s="22" t="s">
        <v>1830</v>
      </c>
      <c r="AG37" s="236">
        <v>0.7</v>
      </c>
      <c r="AH37" s="237"/>
      <c r="AI37" s="43" t="s">
        <v>1829</v>
      </c>
      <c r="AJ37" s="20"/>
      <c r="AK37" s="20"/>
      <c r="AL37" s="20"/>
      <c r="AM37" s="20"/>
      <c r="AN37" s="20"/>
      <c r="AO37" s="20"/>
      <c r="AP37" s="20"/>
      <c r="AQ37" s="20"/>
      <c r="AR37" s="20"/>
      <c r="AS37" s="22" t="s">
        <v>1830</v>
      </c>
      <c r="AT37" s="236">
        <v>1</v>
      </c>
      <c r="AU37" s="237"/>
      <c r="AV37" s="54"/>
      <c r="AW37" s="27"/>
      <c r="AX37" s="27"/>
      <c r="AY37" s="27"/>
      <c r="AZ37" s="54"/>
      <c r="BA37" s="27"/>
      <c r="BB37" s="27"/>
      <c r="BC37" s="48"/>
      <c r="BD37" s="199">
        <f>ROUND(ROUND(G37*AG37,0)*(1+$AX$17),0)+(ROUND(ROUND(S37*AG37,0)*(1+$BB$17),0))</f>
        <v>0</v>
      </c>
      <c r="BE37" s="29"/>
      <c r="BF37" s="215">
        <f t="shared" si="2"/>
        <v>191</v>
      </c>
    </row>
    <row r="38" spans="1:58" s="155" customFormat="1" ht="17.100000000000001" customHeight="1">
      <c r="A38" s="7">
        <v>16</v>
      </c>
      <c r="B38" s="8">
        <v>8571</v>
      </c>
      <c r="C38" s="9" t="s">
        <v>1897</v>
      </c>
      <c r="D38" s="242" t="s">
        <v>1441</v>
      </c>
      <c r="E38" s="243"/>
      <c r="F38" s="243"/>
      <c r="G38" s="243"/>
      <c r="H38" s="243"/>
      <c r="I38" s="243"/>
      <c r="J38" s="243"/>
      <c r="K38" s="243"/>
      <c r="L38" s="243"/>
      <c r="M38" s="243"/>
      <c r="N38" s="15"/>
      <c r="O38" s="259" t="s">
        <v>1497</v>
      </c>
      <c r="P38" s="294"/>
      <c r="Q38" s="294"/>
      <c r="R38" s="294"/>
      <c r="S38" s="294"/>
      <c r="T38" s="294"/>
      <c r="U38" s="294"/>
      <c r="V38" s="294"/>
      <c r="W38" s="294"/>
      <c r="X38" s="294"/>
      <c r="Y38" s="52"/>
      <c r="Z38" s="16"/>
      <c r="AA38" s="16"/>
      <c r="AB38" s="16"/>
      <c r="AC38" s="16"/>
      <c r="AD38" s="28"/>
      <c r="AE38" s="28"/>
      <c r="AF38" s="16"/>
      <c r="AG38" s="44"/>
      <c r="AH38" s="45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26"/>
      <c r="AT38" s="39"/>
      <c r="AU38" s="40"/>
      <c r="AV38" s="42"/>
      <c r="AW38" s="37"/>
      <c r="AX38" s="37"/>
      <c r="AY38" s="37"/>
      <c r="AZ38" s="42"/>
      <c r="BA38" s="37"/>
      <c r="BB38" s="37"/>
      <c r="BC38" s="38"/>
      <c r="BD38" s="195">
        <f>ROUND(ROUND(G40*AT39,0)*(1+$AX$17),0)+(ROUND(ROUND(S40*AT39,0)*(1+$BB$17),0))</f>
        <v>344</v>
      </c>
      <c r="BE38" s="29"/>
      <c r="BF38" s="215"/>
    </row>
    <row r="39" spans="1:58" s="155" customFormat="1" ht="17.100000000000001" customHeight="1">
      <c r="A39" s="7">
        <v>16</v>
      </c>
      <c r="B39" s="8">
        <v>8572</v>
      </c>
      <c r="C39" s="9" t="s">
        <v>1898</v>
      </c>
      <c r="D39" s="244"/>
      <c r="E39" s="245"/>
      <c r="F39" s="245"/>
      <c r="G39" s="245"/>
      <c r="H39" s="245"/>
      <c r="I39" s="245"/>
      <c r="J39" s="245"/>
      <c r="K39" s="245"/>
      <c r="L39" s="245"/>
      <c r="M39" s="245"/>
      <c r="N39" s="123"/>
      <c r="O39" s="296"/>
      <c r="P39" s="297"/>
      <c r="Q39" s="297"/>
      <c r="R39" s="297"/>
      <c r="S39" s="297"/>
      <c r="T39" s="297"/>
      <c r="U39" s="297"/>
      <c r="V39" s="297"/>
      <c r="W39" s="297"/>
      <c r="X39" s="297"/>
      <c r="Y39" s="48"/>
      <c r="Z39" s="19"/>
      <c r="AA39" s="20"/>
      <c r="AB39" s="20"/>
      <c r="AC39" s="20"/>
      <c r="AD39" s="31"/>
      <c r="AE39" s="31"/>
      <c r="AF39" s="122"/>
      <c r="AG39" s="122"/>
      <c r="AH39" s="129"/>
      <c r="AI39" s="43" t="s">
        <v>1829</v>
      </c>
      <c r="AJ39" s="20"/>
      <c r="AK39" s="20"/>
      <c r="AL39" s="20"/>
      <c r="AM39" s="20"/>
      <c r="AN39" s="20"/>
      <c r="AO39" s="20"/>
      <c r="AP39" s="20"/>
      <c r="AQ39" s="20"/>
      <c r="AR39" s="20"/>
      <c r="AS39" s="22" t="s">
        <v>1830</v>
      </c>
      <c r="AT39" s="236">
        <v>1</v>
      </c>
      <c r="AU39" s="237"/>
      <c r="AV39" s="54"/>
      <c r="AW39" s="27"/>
      <c r="AX39" s="27"/>
      <c r="AY39" s="27"/>
      <c r="AZ39" s="54"/>
      <c r="BA39" s="27"/>
      <c r="BB39" s="27"/>
      <c r="BC39" s="48"/>
      <c r="BD39" s="196">
        <f>ROUND(ROUND(G40*AT39,0)*(1+$AX$17),0)+(ROUND(ROUND(S40*AT39,0)*(1+$BB$17),0))</f>
        <v>344</v>
      </c>
      <c r="BE39" s="29"/>
      <c r="BF39" s="215"/>
    </row>
    <row r="40" spans="1:58" s="155" customFormat="1" ht="17.100000000000001" customHeight="1">
      <c r="A40" s="7">
        <v>16</v>
      </c>
      <c r="B40" s="8">
        <v>8573</v>
      </c>
      <c r="C40" s="9" t="s">
        <v>1899</v>
      </c>
      <c r="D40" s="57"/>
      <c r="E40" s="58"/>
      <c r="F40" s="122"/>
      <c r="G40" s="279">
        <v>232</v>
      </c>
      <c r="H40" s="279"/>
      <c r="I40" s="20" t="s">
        <v>121</v>
      </c>
      <c r="J40" s="20"/>
      <c r="K40" s="22"/>
      <c r="L40" s="59"/>
      <c r="M40" s="59"/>
      <c r="N40" s="129"/>
      <c r="O40" s="124"/>
      <c r="P40" s="122"/>
      <c r="Q40" s="122"/>
      <c r="R40" s="122"/>
      <c r="S40" s="265">
        <v>36</v>
      </c>
      <c r="T40" s="265"/>
      <c r="U40" s="20" t="s">
        <v>121</v>
      </c>
      <c r="V40" s="20"/>
      <c r="W40" s="22"/>
      <c r="X40" s="59"/>
      <c r="Y40" s="60"/>
      <c r="Z40" s="118" t="s">
        <v>265</v>
      </c>
      <c r="AA40" s="113"/>
      <c r="AB40" s="113"/>
      <c r="AC40" s="113"/>
      <c r="AD40" s="113"/>
      <c r="AE40" s="113"/>
      <c r="AF40" s="26" t="s">
        <v>1830</v>
      </c>
      <c r="AG40" s="236">
        <v>0.7</v>
      </c>
      <c r="AH40" s="23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26"/>
      <c r="AT40" s="39"/>
      <c r="AU40" s="40"/>
      <c r="AV40" s="115"/>
      <c r="AW40" s="104"/>
      <c r="AX40" s="104"/>
      <c r="AY40" s="104"/>
      <c r="AZ40" s="115"/>
      <c r="BA40" s="104"/>
      <c r="BB40" s="104"/>
      <c r="BC40" s="105"/>
      <c r="BD40" s="196">
        <f>ROUND(ROUND(G40*AG40,0)*(1+$AX$17),0)+(ROUND(ROUND(S40*AG40,0)*(1+$BB$17),0))</f>
        <v>241</v>
      </c>
      <c r="BE40" s="41"/>
      <c r="BF40" s="215">
        <f t="shared" ref="BF40" si="3">G40+S40</f>
        <v>268</v>
      </c>
    </row>
    <row r="41" spans="1:58" ht="17.100000000000001" customHeight="1">
      <c r="A41" s="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</row>
    <row r="42" spans="1:58" ht="17.100000000000001" customHeight="1">
      <c r="A42" s="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</row>
    <row r="43" spans="1:58" ht="17.100000000000001" customHeight="1">
      <c r="A43" s="1"/>
      <c r="B43" s="1" t="s">
        <v>1236</v>
      </c>
    </row>
    <row r="44" spans="1:58" s="155" customFormat="1" ht="17.100000000000001" customHeight="1">
      <c r="A44" s="2" t="s">
        <v>1832</v>
      </c>
      <c r="B44" s="151"/>
      <c r="C44" s="11" t="s">
        <v>114</v>
      </c>
      <c r="D44" s="152"/>
      <c r="E44" s="148"/>
      <c r="F44" s="148"/>
      <c r="G44" s="148"/>
      <c r="H44" s="148"/>
      <c r="I44" s="148"/>
      <c r="J44" s="148"/>
      <c r="K44" s="16"/>
      <c r="L44" s="16"/>
      <c r="M44" s="16"/>
      <c r="N44" s="16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6"/>
      <c r="AA44" s="148"/>
      <c r="AB44" s="255" t="s">
        <v>1833</v>
      </c>
      <c r="AC44" s="255"/>
      <c r="AD44" s="255"/>
      <c r="AE44" s="255"/>
      <c r="AF44" s="148"/>
      <c r="AG44" s="153"/>
      <c r="AH44" s="153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3" t="s">
        <v>115</v>
      </c>
      <c r="BE44" s="3" t="s">
        <v>116</v>
      </c>
      <c r="BF44" s="121"/>
    </row>
    <row r="45" spans="1:58" s="155" customFormat="1" ht="17.100000000000001" customHeight="1">
      <c r="A45" s="4" t="s">
        <v>117</v>
      </c>
      <c r="B45" s="5" t="s">
        <v>118</v>
      </c>
      <c r="C45" s="21"/>
      <c r="D45" s="124"/>
      <c r="E45" s="122"/>
      <c r="F45" s="122"/>
      <c r="G45" s="122"/>
      <c r="H45" s="122"/>
      <c r="I45" s="122"/>
      <c r="J45" s="122"/>
      <c r="K45" s="20"/>
      <c r="L45" s="20"/>
      <c r="M45" s="20"/>
      <c r="N45" s="20"/>
      <c r="O45" s="164"/>
      <c r="P45" s="165"/>
      <c r="Q45" s="165"/>
      <c r="R45" s="165"/>
      <c r="S45" s="165"/>
      <c r="T45" s="70" t="s">
        <v>1860</v>
      </c>
      <c r="U45" s="165"/>
      <c r="V45" s="165"/>
      <c r="W45" s="165"/>
      <c r="X45" s="165"/>
      <c r="Y45" s="166"/>
      <c r="Z45" s="20"/>
      <c r="AA45" s="122"/>
      <c r="AB45" s="122"/>
      <c r="AC45" s="122"/>
      <c r="AD45" s="122"/>
      <c r="AE45" s="156"/>
      <c r="AF45" s="122"/>
      <c r="AG45" s="156"/>
      <c r="AH45" s="156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6" t="s">
        <v>119</v>
      </c>
      <c r="BE45" s="6" t="s">
        <v>120</v>
      </c>
      <c r="BF45" s="121"/>
    </row>
    <row r="46" spans="1:58" s="155" customFormat="1" ht="17.100000000000001" customHeight="1">
      <c r="A46" s="7">
        <v>16</v>
      </c>
      <c r="B46" s="8">
        <v>8580</v>
      </c>
      <c r="C46" s="9" t="s">
        <v>1900</v>
      </c>
      <c r="D46" s="321" t="s">
        <v>825</v>
      </c>
      <c r="E46" s="243" t="s">
        <v>255</v>
      </c>
      <c r="F46" s="243"/>
      <c r="G46" s="243"/>
      <c r="H46" s="243"/>
      <c r="I46" s="243"/>
      <c r="J46" s="243"/>
      <c r="K46" s="243"/>
      <c r="L46" s="243"/>
      <c r="M46" s="243"/>
      <c r="N46" s="15"/>
      <c r="O46" s="323" t="s">
        <v>826</v>
      </c>
      <c r="P46" s="259" t="s">
        <v>1497</v>
      </c>
      <c r="Q46" s="294"/>
      <c r="R46" s="294"/>
      <c r="S46" s="294"/>
      <c r="T46" s="294"/>
      <c r="U46" s="294"/>
      <c r="V46" s="294"/>
      <c r="W46" s="294"/>
      <c r="X46" s="294"/>
      <c r="Y46" s="52"/>
      <c r="Z46" s="16"/>
      <c r="AA46" s="16"/>
      <c r="AB46" s="16"/>
      <c r="AC46" s="16"/>
      <c r="AD46" s="28"/>
      <c r="AE46" s="28"/>
      <c r="AF46" s="16"/>
      <c r="AG46" s="44"/>
      <c r="AH46" s="45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26"/>
      <c r="AT46" s="39"/>
      <c r="AU46" s="40"/>
      <c r="AV46" s="53"/>
      <c r="AW46" s="46"/>
      <c r="AX46" s="46"/>
      <c r="AY46" s="46"/>
      <c r="AZ46" s="46"/>
      <c r="BA46" s="46"/>
      <c r="BB46" s="46"/>
      <c r="BC46" s="52"/>
      <c r="BD46" s="195">
        <f>ROUND(S48*(1+$AY$58),0)</f>
        <v>69</v>
      </c>
      <c r="BE46" s="49" t="s">
        <v>1790</v>
      </c>
    </row>
    <row r="47" spans="1:58" s="155" customFormat="1" ht="17.100000000000001" customHeight="1">
      <c r="A47" s="7">
        <v>16</v>
      </c>
      <c r="B47" s="8">
        <v>8581</v>
      </c>
      <c r="C47" s="9" t="s">
        <v>1901</v>
      </c>
      <c r="D47" s="322"/>
      <c r="E47" s="245"/>
      <c r="F47" s="245"/>
      <c r="G47" s="245"/>
      <c r="H47" s="245"/>
      <c r="I47" s="245"/>
      <c r="J47" s="245"/>
      <c r="K47" s="245"/>
      <c r="L47" s="245"/>
      <c r="M47" s="245"/>
      <c r="N47" s="123"/>
      <c r="O47" s="324"/>
      <c r="P47" s="296"/>
      <c r="Q47" s="297"/>
      <c r="R47" s="297"/>
      <c r="S47" s="297"/>
      <c r="T47" s="297"/>
      <c r="U47" s="297"/>
      <c r="V47" s="297"/>
      <c r="W47" s="297"/>
      <c r="X47" s="297"/>
      <c r="Y47" s="48"/>
      <c r="Z47" s="19"/>
      <c r="AA47" s="20"/>
      <c r="AB47" s="20"/>
      <c r="AC47" s="20"/>
      <c r="AD47" s="31"/>
      <c r="AE47" s="31"/>
      <c r="AF47" s="122"/>
      <c r="AG47" s="122"/>
      <c r="AH47" s="129"/>
      <c r="AI47" s="43" t="s">
        <v>1791</v>
      </c>
      <c r="AJ47" s="20"/>
      <c r="AK47" s="20"/>
      <c r="AL47" s="20"/>
      <c r="AM47" s="20"/>
      <c r="AN47" s="20"/>
      <c r="AO47" s="20"/>
      <c r="AP47" s="20"/>
      <c r="AQ47" s="20"/>
      <c r="AR47" s="20"/>
      <c r="AS47" s="22" t="s">
        <v>1792</v>
      </c>
      <c r="AT47" s="236">
        <v>1</v>
      </c>
      <c r="AU47" s="237"/>
      <c r="AV47" s="54"/>
      <c r="AW47" s="27"/>
      <c r="AX47" s="27"/>
      <c r="AY47" s="27"/>
      <c r="AZ47" s="27"/>
      <c r="BA47" s="27"/>
      <c r="BB47" s="27"/>
      <c r="BC47" s="48"/>
      <c r="BD47" s="195">
        <f>ROUND(ROUND(S48*AT47,0)*(1+$AY$58),0)</f>
        <v>69</v>
      </c>
      <c r="BE47" s="29"/>
    </row>
    <row r="48" spans="1:58" s="155" customFormat="1" ht="17.100000000000001" customHeight="1">
      <c r="A48" s="7">
        <v>16</v>
      </c>
      <c r="B48" s="8">
        <v>8582</v>
      </c>
      <c r="C48" s="9" t="s">
        <v>1902</v>
      </c>
      <c r="D48" s="322"/>
      <c r="E48" s="56"/>
      <c r="F48" s="121"/>
      <c r="G48" s="65"/>
      <c r="H48" s="65"/>
      <c r="I48" s="14"/>
      <c r="J48" s="14"/>
      <c r="K48" s="24"/>
      <c r="L48" s="27"/>
      <c r="M48" s="27"/>
      <c r="N48" s="123"/>
      <c r="O48" s="324"/>
      <c r="P48" s="121"/>
      <c r="Q48" s="121"/>
      <c r="R48" s="121"/>
      <c r="S48" s="265">
        <f>$S$9</f>
        <v>46</v>
      </c>
      <c r="T48" s="265"/>
      <c r="U48" s="14" t="s">
        <v>121</v>
      </c>
      <c r="V48" s="14"/>
      <c r="W48" s="24"/>
      <c r="X48" s="27"/>
      <c r="Y48" s="27"/>
      <c r="Z48" s="117" t="s">
        <v>265</v>
      </c>
      <c r="AA48" s="92"/>
      <c r="AB48" s="92"/>
      <c r="AC48" s="92"/>
      <c r="AD48" s="92"/>
      <c r="AE48" s="92"/>
      <c r="AF48" s="24" t="s">
        <v>1792</v>
      </c>
      <c r="AG48" s="236">
        <v>0.7</v>
      </c>
      <c r="AH48" s="23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26"/>
      <c r="AT48" s="39"/>
      <c r="AU48" s="40"/>
      <c r="AV48" s="42"/>
      <c r="AW48" s="37"/>
      <c r="AX48" s="37"/>
      <c r="AY48" s="37"/>
      <c r="AZ48" s="37"/>
      <c r="BA48" s="37"/>
      <c r="BB48" s="37"/>
      <c r="BC48" s="38"/>
      <c r="BD48" s="195">
        <f>ROUND(ROUND(S48*AG48,0)*(1+$AY$58),0)</f>
        <v>48</v>
      </c>
      <c r="BE48" s="29"/>
    </row>
    <row r="49" spans="1:57" s="155" customFormat="1" ht="17.100000000000001" customHeight="1">
      <c r="A49" s="7">
        <v>16</v>
      </c>
      <c r="B49" s="8">
        <v>8583</v>
      </c>
      <c r="C49" s="9" t="s">
        <v>1013</v>
      </c>
      <c r="D49" s="322"/>
      <c r="E49" s="211"/>
      <c r="F49" s="212"/>
      <c r="G49" s="212"/>
      <c r="H49" s="212"/>
      <c r="I49" s="212"/>
      <c r="J49" s="212"/>
      <c r="K49" s="212"/>
      <c r="L49" s="212"/>
      <c r="M49" s="212"/>
      <c r="N49" s="18"/>
      <c r="O49" s="324"/>
      <c r="P49" s="259" t="s">
        <v>1505</v>
      </c>
      <c r="Q49" s="294"/>
      <c r="R49" s="294"/>
      <c r="S49" s="294"/>
      <c r="T49" s="294"/>
      <c r="U49" s="294"/>
      <c r="V49" s="294"/>
      <c r="W49" s="294"/>
      <c r="X49" s="294"/>
      <c r="Y49" s="52"/>
      <c r="Z49" s="16"/>
      <c r="AA49" s="16"/>
      <c r="AB49" s="16"/>
      <c r="AC49" s="16"/>
      <c r="AD49" s="28"/>
      <c r="AE49" s="28"/>
      <c r="AF49" s="16"/>
      <c r="AG49" s="44"/>
      <c r="AH49" s="45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26"/>
      <c r="AT49" s="39"/>
      <c r="AU49" s="40"/>
      <c r="AV49" s="42"/>
      <c r="AW49" s="37"/>
      <c r="AX49" s="37"/>
      <c r="AY49" s="37"/>
      <c r="AZ49" s="37"/>
      <c r="BA49" s="37"/>
      <c r="BB49" s="37"/>
      <c r="BC49" s="38"/>
      <c r="BD49" s="195">
        <f>ROUND(S51*(1+AY58),0)</f>
        <v>134</v>
      </c>
      <c r="BE49" s="29"/>
    </row>
    <row r="50" spans="1:57" s="155" customFormat="1" ht="17.100000000000001" customHeight="1">
      <c r="A50" s="7">
        <v>16</v>
      </c>
      <c r="B50" s="8">
        <v>8584</v>
      </c>
      <c r="C50" s="9" t="s">
        <v>1014</v>
      </c>
      <c r="D50" s="322"/>
      <c r="E50" s="211"/>
      <c r="F50" s="212"/>
      <c r="G50" s="212"/>
      <c r="H50" s="212"/>
      <c r="I50" s="212"/>
      <c r="J50" s="212"/>
      <c r="K50" s="212"/>
      <c r="L50" s="212"/>
      <c r="M50" s="212"/>
      <c r="N50" s="123"/>
      <c r="O50" s="324"/>
      <c r="P50" s="296"/>
      <c r="Q50" s="297"/>
      <c r="R50" s="297"/>
      <c r="S50" s="297"/>
      <c r="T50" s="297"/>
      <c r="U50" s="297"/>
      <c r="V50" s="297"/>
      <c r="W50" s="297"/>
      <c r="X50" s="297"/>
      <c r="Y50" s="48"/>
      <c r="Z50" s="19"/>
      <c r="AA50" s="20"/>
      <c r="AB50" s="20"/>
      <c r="AC50" s="20"/>
      <c r="AD50" s="31"/>
      <c r="AE50" s="31"/>
      <c r="AF50" s="122"/>
      <c r="AG50" s="122"/>
      <c r="AH50" s="129"/>
      <c r="AI50" s="43" t="s">
        <v>1791</v>
      </c>
      <c r="AJ50" s="20"/>
      <c r="AK50" s="20"/>
      <c r="AL50" s="20"/>
      <c r="AM50" s="20"/>
      <c r="AN50" s="20"/>
      <c r="AO50" s="20"/>
      <c r="AP50" s="20"/>
      <c r="AQ50" s="20"/>
      <c r="AR50" s="20"/>
      <c r="AS50" s="22" t="s">
        <v>1792</v>
      </c>
      <c r="AT50" s="236">
        <v>1</v>
      </c>
      <c r="AU50" s="237"/>
      <c r="AV50" s="54"/>
      <c r="AW50" s="27"/>
      <c r="AX50" s="27"/>
      <c r="AY50" s="27"/>
      <c r="AZ50" s="27"/>
      <c r="BA50" s="27"/>
      <c r="BB50" s="27"/>
      <c r="BC50" s="48"/>
      <c r="BD50" s="195">
        <f>ROUND(ROUND(S51*AT50,0)*(1+AY58),0)</f>
        <v>134</v>
      </c>
      <c r="BE50" s="29"/>
    </row>
    <row r="51" spans="1:57" s="155" customFormat="1" ht="17.100000000000001" customHeight="1">
      <c r="A51" s="7">
        <v>16</v>
      </c>
      <c r="B51" s="8">
        <v>8585</v>
      </c>
      <c r="C51" s="9" t="s">
        <v>5</v>
      </c>
      <c r="D51" s="322"/>
      <c r="E51" s="55"/>
      <c r="F51" s="121"/>
      <c r="G51" s="65"/>
      <c r="H51" s="65"/>
      <c r="I51" s="14"/>
      <c r="J51" s="14"/>
      <c r="K51" s="24"/>
      <c r="L51" s="210"/>
      <c r="M51" s="210"/>
      <c r="N51" s="123"/>
      <c r="O51" s="324"/>
      <c r="P51" s="121"/>
      <c r="Q51" s="121"/>
      <c r="R51" s="121"/>
      <c r="S51" s="260">
        <f>$S$12</f>
        <v>89</v>
      </c>
      <c r="T51" s="260"/>
      <c r="U51" s="14" t="s">
        <v>121</v>
      </c>
      <c r="V51" s="14"/>
      <c r="W51" s="24"/>
      <c r="X51" s="27"/>
      <c r="Y51" s="27"/>
      <c r="Z51" s="117" t="s">
        <v>265</v>
      </c>
      <c r="AA51" s="92"/>
      <c r="AB51" s="92"/>
      <c r="AC51" s="92"/>
      <c r="AD51" s="92"/>
      <c r="AE51" s="92"/>
      <c r="AF51" s="24" t="s">
        <v>1792</v>
      </c>
      <c r="AG51" s="317">
        <v>0.7</v>
      </c>
      <c r="AH51" s="318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26"/>
      <c r="AT51" s="39"/>
      <c r="AU51" s="40"/>
      <c r="AV51" s="42"/>
      <c r="AW51" s="37"/>
      <c r="AX51" s="37"/>
      <c r="AY51" s="37"/>
      <c r="AZ51" s="37"/>
      <c r="BA51" s="37"/>
      <c r="BB51" s="37"/>
      <c r="BC51" s="38"/>
      <c r="BD51" s="195">
        <f>ROUND(ROUND(S51*AG51,0)*(1+AY58),0)</f>
        <v>93</v>
      </c>
      <c r="BE51" s="29"/>
    </row>
    <row r="52" spans="1:57" s="155" customFormat="1" ht="17.100000000000001" hidden="1" customHeight="1">
      <c r="A52" s="7">
        <v>16</v>
      </c>
      <c r="B52" s="8">
        <v>8586</v>
      </c>
      <c r="C52" s="9" t="s">
        <v>6</v>
      </c>
      <c r="D52" s="322"/>
      <c r="E52" s="55"/>
      <c r="F52" s="56"/>
      <c r="G52" s="121"/>
      <c r="H52" s="121"/>
      <c r="I52" s="121"/>
      <c r="J52" s="121"/>
      <c r="K52" s="121"/>
      <c r="L52" s="121"/>
      <c r="M52" s="121"/>
      <c r="N52" s="18"/>
      <c r="O52" s="324"/>
      <c r="P52" s="59"/>
      <c r="Q52" s="59"/>
      <c r="R52" s="59"/>
      <c r="S52" s="59"/>
      <c r="T52" s="59"/>
      <c r="U52" s="59"/>
      <c r="V52" s="59"/>
      <c r="W52" s="59"/>
      <c r="X52" s="59"/>
      <c r="Y52" s="24"/>
      <c r="Z52" s="96"/>
      <c r="AA52" s="97"/>
      <c r="AB52" s="97"/>
      <c r="AC52" s="97"/>
      <c r="AD52" s="97"/>
      <c r="AE52" s="97"/>
      <c r="AF52" s="22" t="s">
        <v>1792</v>
      </c>
      <c r="AG52" s="230">
        <v>0.7</v>
      </c>
      <c r="AH52" s="231"/>
      <c r="AI52" s="43" t="s">
        <v>1791</v>
      </c>
      <c r="AJ52" s="20"/>
      <c r="AK52" s="20"/>
      <c r="AL52" s="20"/>
      <c r="AM52" s="20"/>
      <c r="AN52" s="20"/>
      <c r="AO52" s="20"/>
      <c r="AP52" s="20"/>
      <c r="AQ52" s="20"/>
      <c r="AR52" s="20"/>
      <c r="AS52" s="22" t="s">
        <v>1792</v>
      </c>
      <c r="AT52" s="236">
        <v>1</v>
      </c>
      <c r="AU52" s="237"/>
      <c r="AV52" s="54"/>
      <c r="AW52" s="27"/>
      <c r="AX52" s="27"/>
      <c r="AY52" s="27"/>
      <c r="AZ52" s="27"/>
      <c r="BA52" s="27"/>
      <c r="BB52" s="27"/>
      <c r="BC52" s="48"/>
      <c r="BD52" s="195">
        <f>ROUND(ROUND(ROUND(S51*AG52,0)*AT52,0)*(1+AY58),0)</f>
        <v>93</v>
      </c>
      <c r="BE52" s="29"/>
    </row>
    <row r="53" spans="1:57" s="155" customFormat="1" ht="17.100000000000001" customHeight="1">
      <c r="A53" s="7">
        <v>16</v>
      </c>
      <c r="B53" s="8">
        <v>8587</v>
      </c>
      <c r="C53" s="9" t="s">
        <v>1903</v>
      </c>
      <c r="D53" s="322"/>
      <c r="E53" s="211"/>
      <c r="F53" s="212"/>
      <c r="G53" s="212"/>
      <c r="H53" s="212"/>
      <c r="I53" s="212"/>
      <c r="J53" s="212"/>
      <c r="K53" s="212"/>
      <c r="L53" s="212"/>
      <c r="M53" s="212"/>
      <c r="N53" s="18"/>
      <c r="O53" s="324"/>
      <c r="P53" s="259" t="s">
        <v>1500</v>
      </c>
      <c r="Q53" s="294"/>
      <c r="R53" s="294"/>
      <c r="S53" s="294"/>
      <c r="T53" s="294"/>
      <c r="U53" s="294"/>
      <c r="V53" s="294"/>
      <c r="W53" s="294"/>
      <c r="X53" s="294"/>
      <c r="Y53" s="52"/>
      <c r="Z53" s="16"/>
      <c r="AA53" s="16"/>
      <c r="AB53" s="16"/>
      <c r="AC53" s="16"/>
      <c r="AD53" s="28"/>
      <c r="AE53" s="28"/>
      <c r="AF53" s="16"/>
      <c r="AG53" s="44"/>
      <c r="AH53" s="45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26"/>
      <c r="AT53" s="39"/>
      <c r="AU53" s="40"/>
      <c r="AV53" s="42"/>
      <c r="AW53" s="37"/>
      <c r="AX53" s="37"/>
      <c r="AY53" s="37"/>
      <c r="AZ53" s="37"/>
      <c r="BA53" s="37"/>
      <c r="BB53" s="37"/>
      <c r="BC53" s="38"/>
      <c r="BD53" s="195">
        <f>ROUND(S55*(1+AY58),0)</f>
        <v>195</v>
      </c>
      <c r="BE53" s="29"/>
    </row>
    <row r="54" spans="1:57" s="155" customFormat="1" ht="17.100000000000001" customHeight="1">
      <c r="A54" s="7">
        <v>16</v>
      </c>
      <c r="B54" s="8">
        <v>8588</v>
      </c>
      <c r="C54" s="9" t="s">
        <v>1904</v>
      </c>
      <c r="D54" s="322"/>
      <c r="E54" s="211"/>
      <c r="F54" s="212"/>
      <c r="G54" s="212"/>
      <c r="H54" s="212"/>
      <c r="I54" s="212"/>
      <c r="J54" s="212"/>
      <c r="K54" s="212"/>
      <c r="L54" s="212"/>
      <c r="M54" s="212"/>
      <c r="N54" s="123"/>
      <c r="O54" s="324"/>
      <c r="P54" s="296"/>
      <c r="Q54" s="297"/>
      <c r="R54" s="297"/>
      <c r="S54" s="297"/>
      <c r="T54" s="297"/>
      <c r="U54" s="297"/>
      <c r="V54" s="297"/>
      <c r="W54" s="297"/>
      <c r="X54" s="297"/>
      <c r="Y54" s="48"/>
      <c r="Z54" s="19"/>
      <c r="AA54" s="20"/>
      <c r="AB54" s="20"/>
      <c r="AC54" s="20"/>
      <c r="AD54" s="31"/>
      <c r="AE54" s="31"/>
      <c r="AF54" s="122"/>
      <c r="AG54" s="122"/>
      <c r="AH54" s="129"/>
      <c r="AI54" s="43" t="s">
        <v>1791</v>
      </c>
      <c r="AJ54" s="20"/>
      <c r="AK54" s="20"/>
      <c r="AL54" s="20"/>
      <c r="AM54" s="20"/>
      <c r="AN54" s="20"/>
      <c r="AO54" s="20"/>
      <c r="AP54" s="20"/>
      <c r="AQ54" s="20"/>
      <c r="AR54" s="20"/>
      <c r="AS54" s="22" t="s">
        <v>1792</v>
      </c>
      <c r="AT54" s="236">
        <v>1</v>
      </c>
      <c r="AU54" s="237"/>
      <c r="AV54" s="54"/>
      <c r="AW54" s="27"/>
      <c r="AX54" s="27"/>
      <c r="AY54" s="27"/>
      <c r="AZ54" s="27"/>
      <c r="BA54" s="27"/>
      <c r="BB54" s="27"/>
      <c r="BC54" s="48"/>
      <c r="BD54" s="195">
        <f>ROUND(ROUND(S55*AT54,0)*(1+AY58),0)</f>
        <v>195</v>
      </c>
      <c r="BE54" s="29"/>
    </row>
    <row r="55" spans="1:57" s="155" customFormat="1" ht="17.100000000000001" customHeight="1">
      <c r="A55" s="7">
        <v>16</v>
      </c>
      <c r="B55" s="8">
        <v>8589</v>
      </c>
      <c r="C55" s="9" t="s">
        <v>1905</v>
      </c>
      <c r="D55" s="322"/>
      <c r="E55" s="56"/>
      <c r="F55" s="121"/>
      <c r="G55" s="65"/>
      <c r="H55" s="65"/>
      <c r="I55" s="14"/>
      <c r="J55" s="14"/>
      <c r="K55" s="24"/>
      <c r="L55" s="210"/>
      <c r="M55" s="210"/>
      <c r="N55" s="123"/>
      <c r="O55" s="324"/>
      <c r="P55" s="121"/>
      <c r="Q55" s="121"/>
      <c r="R55" s="121"/>
      <c r="S55" s="279">
        <f>$S$16</f>
        <v>130</v>
      </c>
      <c r="T55" s="279"/>
      <c r="U55" s="14" t="s">
        <v>121</v>
      </c>
      <c r="V55" s="14"/>
      <c r="W55" s="24"/>
      <c r="X55" s="27"/>
      <c r="Y55" s="27"/>
      <c r="Z55" s="117" t="s">
        <v>265</v>
      </c>
      <c r="AA55" s="92"/>
      <c r="AB55" s="92"/>
      <c r="AC55" s="92"/>
      <c r="AD55" s="92"/>
      <c r="AE55" s="92"/>
      <c r="AF55" s="24" t="s">
        <v>1792</v>
      </c>
      <c r="AG55" s="317">
        <v>0.7</v>
      </c>
      <c r="AH55" s="318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26"/>
      <c r="AT55" s="39"/>
      <c r="AU55" s="40"/>
      <c r="AV55" s="42"/>
      <c r="AW55" s="37"/>
      <c r="AX55" s="37"/>
      <c r="AY55" s="37"/>
      <c r="AZ55" s="37"/>
      <c r="BA55" s="37"/>
      <c r="BB55" s="37"/>
      <c r="BC55" s="38"/>
      <c r="BD55" s="195">
        <f>ROUND(ROUND(S55*AG55,0)*(1+AY58),0)</f>
        <v>137</v>
      </c>
      <c r="BE55" s="29"/>
    </row>
    <row r="56" spans="1:57" s="155" customFormat="1" ht="17.100000000000001" customHeight="1">
      <c r="A56" s="7">
        <v>16</v>
      </c>
      <c r="B56" s="8">
        <v>8590</v>
      </c>
      <c r="C56" s="9" t="s">
        <v>1015</v>
      </c>
      <c r="D56" s="322"/>
      <c r="E56" s="56"/>
      <c r="F56" s="56"/>
      <c r="G56" s="56"/>
      <c r="H56" s="159"/>
      <c r="I56" s="159"/>
      <c r="J56" s="159"/>
      <c r="K56" s="14"/>
      <c r="L56" s="14"/>
      <c r="M56" s="14"/>
      <c r="N56" s="18"/>
      <c r="O56" s="324"/>
      <c r="P56" s="259" t="s">
        <v>1501</v>
      </c>
      <c r="Q56" s="294"/>
      <c r="R56" s="294"/>
      <c r="S56" s="294"/>
      <c r="T56" s="294"/>
      <c r="U56" s="294"/>
      <c r="V56" s="294"/>
      <c r="W56" s="294"/>
      <c r="X56" s="294"/>
      <c r="Y56" s="52"/>
      <c r="Z56" s="16"/>
      <c r="AA56" s="16"/>
      <c r="AB56" s="16"/>
      <c r="AC56" s="16"/>
      <c r="AD56" s="28"/>
      <c r="AE56" s="28"/>
      <c r="AF56" s="16"/>
      <c r="AG56" s="44"/>
      <c r="AH56" s="45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26"/>
      <c r="AT56" s="39"/>
      <c r="AU56" s="40"/>
      <c r="AV56" s="42"/>
      <c r="AW56" s="263" t="s">
        <v>113</v>
      </c>
      <c r="AX56" s="263"/>
      <c r="AY56" s="263"/>
      <c r="AZ56" s="263"/>
      <c r="BA56" s="37"/>
      <c r="BB56" s="37"/>
      <c r="BC56" s="38"/>
      <c r="BD56" s="195">
        <f>ROUND(S58*(1+AY58),0)</f>
        <v>249</v>
      </c>
      <c r="BE56" s="29"/>
    </row>
    <row r="57" spans="1:57" s="155" customFormat="1" ht="17.100000000000001" customHeight="1">
      <c r="A57" s="7">
        <v>16</v>
      </c>
      <c r="B57" s="8">
        <v>8591</v>
      </c>
      <c r="C57" s="9" t="s">
        <v>1016</v>
      </c>
      <c r="D57" s="322"/>
      <c r="E57" s="56"/>
      <c r="F57" s="56"/>
      <c r="G57" s="56"/>
      <c r="H57" s="159"/>
      <c r="I57" s="159"/>
      <c r="J57" s="159"/>
      <c r="K57" s="14"/>
      <c r="L57" s="14"/>
      <c r="M57" s="14"/>
      <c r="N57" s="18"/>
      <c r="O57" s="324"/>
      <c r="P57" s="296"/>
      <c r="Q57" s="297"/>
      <c r="R57" s="297"/>
      <c r="S57" s="297"/>
      <c r="T57" s="297"/>
      <c r="U57" s="297"/>
      <c r="V57" s="297"/>
      <c r="W57" s="297"/>
      <c r="X57" s="297"/>
      <c r="Y57" s="48"/>
      <c r="Z57" s="19"/>
      <c r="AA57" s="20"/>
      <c r="AB57" s="20"/>
      <c r="AC57" s="20"/>
      <c r="AD57" s="31"/>
      <c r="AE57" s="31"/>
      <c r="AF57" s="122"/>
      <c r="AG57" s="122"/>
      <c r="AH57" s="129"/>
      <c r="AI57" s="43" t="s">
        <v>1791</v>
      </c>
      <c r="AJ57" s="20"/>
      <c r="AK57" s="20"/>
      <c r="AL57" s="20"/>
      <c r="AM57" s="20"/>
      <c r="AN57" s="20"/>
      <c r="AO57" s="20"/>
      <c r="AP57" s="20"/>
      <c r="AQ57" s="20"/>
      <c r="AR57" s="20"/>
      <c r="AS57" s="22" t="s">
        <v>1792</v>
      </c>
      <c r="AT57" s="236">
        <v>1</v>
      </c>
      <c r="AU57" s="237"/>
      <c r="AV57" s="54"/>
      <c r="AW57" s="263"/>
      <c r="AX57" s="263"/>
      <c r="AY57" s="263"/>
      <c r="AZ57" s="263"/>
      <c r="BA57" s="27"/>
      <c r="BB57" s="27"/>
      <c r="BC57" s="48"/>
      <c r="BD57" s="195">
        <f>ROUND(ROUND(S58*AT57,0)*(1+AY58),0)</f>
        <v>249</v>
      </c>
      <c r="BE57" s="29"/>
    </row>
    <row r="58" spans="1:57" s="155" customFormat="1" ht="17.100000000000001" customHeight="1">
      <c r="A58" s="7">
        <v>16</v>
      </c>
      <c r="B58" s="8">
        <v>8592</v>
      </c>
      <c r="C58" s="9" t="s">
        <v>7</v>
      </c>
      <c r="D58" s="322"/>
      <c r="E58" s="56"/>
      <c r="F58" s="56"/>
      <c r="G58" s="56"/>
      <c r="H58" s="159"/>
      <c r="I58" s="159"/>
      <c r="J58" s="159"/>
      <c r="K58" s="14"/>
      <c r="L58" s="14"/>
      <c r="M58" s="14"/>
      <c r="N58" s="18"/>
      <c r="O58" s="324"/>
      <c r="P58" s="121"/>
      <c r="Q58" s="121"/>
      <c r="R58" s="121"/>
      <c r="S58" s="261">
        <f>$S$19</f>
        <v>166</v>
      </c>
      <c r="T58" s="261"/>
      <c r="U58" s="14" t="s">
        <v>121</v>
      </c>
      <c r="V58" s="14"/>
      <c r="W58" s="24"/>
      <c r="X58" s="27"/>
      <c r="Y58" s="27"/>
      <c r="Z58" s="117" t="s">
        <v>265</v>
      </c>
      <c r="AA58" s="92"/>
      <c r="AB58" s="92"/>
      <c r="AC58" s="92"/>
      <c r="AD58" s="92"/>
      <c r="AE58" s="92"/>
      <c r="AF58" s="24" t="s">
        <v>1792</v>
      </c>
      <c r="AG58" s="317">
        <v>0.7</v>
      </c>
      <c r="AH58" s="318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26"/>
      <c r="AT58" s="39"/>
      <c r="AU58" s="40"/>
      <c r="AV58" s="42"/>
      <c r="AW58" s="77" t="s">
        <v>1854</v>
      </c>
      <c r="AX58" s="51" t="s">
        <v>1792</v>
      </c>
      <c r="AY58" s="239">
        <v>0.5</v>
      </c>
      <c r="AZ58" s="239"/>
      <c r="BA58" s="37"/>
      <c r="BB58" s="37"/>
      <c r="BC58" s="38"/>
      <c r="BD58" s="195">
        <f>ROUND(ROUND(S58*AG58,0)*(1+AY58),0)</f>
        <v>174</v>
      </c>
      <c r="BE58" s="29"/>
    </row>
    <row r="59" spans="1:57" s="155" customFormat="1" ht="17.100000000000001" hidden="1" customHeight="1">
      <c r="A59" s="7">
        <v>16</v>
      </c>
      <c r="B59" s="8">
        <v>8593</v>
      </c>
      <c r="C59" s="9" t="s">
        <v>8</v>
      </c>
      <c r="D59" s="322"/>
      <c r="E59" s="56"/>
      <c r="F59" s="56"/>
      <c r="G59" s="56"/>
      <c r="H59" s="159"/>
      <c r="I59" s="159"/>
      <c r="J59" s="159"/>
      <c r="K59" s="14"/>
      <c r="L59" s="14"/>
      <c r="M59" s="14"/>
      <c r="N59" s="18"/>
      <c r="O59" s="324"/>
      <c r="P59" s="59"/>
      <c r="Q59" s="59"/>
      <c r="R59" s="59"/>
      <c r="S59" s="59"/>
      <c r="T59" s="59"/>
      <c r="U59" s="59"/>
      <c r="V59" s="59"/>
      <c r="W59" s="59"/>
      <c r="X59" s="59"/>
      <c r="Y59" s="24"/>
      <c r="Z59" s="96"/>
      <c r="AA59" s="97"/>
      <c r="AB59" s="97"/>
      <c r="AC59" s="97"/>
      <c r="AD59" s="97"/>
      <c r="AE59" s="97"/>
      <c r="AF59" s="22" t="s">
        <v>1792</v>
      </c>
      <c r="AG59" s="230">
        <v>0.7</v>
      </c>
      <c r="AH59" s="231"/>
      <c r="AI59" s="43" t="s">
        <v>1791</v>
      </c>
      <c r="AJ59" s="20"/>
      <c r="AK59" s="20"/>
      <c r="AL59" s="20"/>
      <c r="AM59" s="20"/>
      <c r="AN59" s="20"/>
      <c r="AO59" s="20"/>
      <c r="AP59" s="20"/>
      <c r="AQ59" s="20"/>
      <c r="AR59" s="20"/>
      <c r="AS59" s="22" t="s">
        <v>1792</v>
      </c>
      <c r="AT59" s="236">
        <v>1</v>
      </c>
      <c r="AU59" s="237"/>
      <c r="AV59" s="54"/>
      <c r="AW59" s="77"/>
      <c r="AX59" s="77"/>
      <c r="AY59" s="121"/>
      <c r="AZ59" s="24" t="s">
        <v>824</v>
      </c>
      <c r="BA59" s="27"/>
      <c r="BB59" s="27"/>
      <c r="BC59" s="48"/>
      <c r="BD59" s="195">
        <f>ROUND(ROUND(ROUND(S58*AG59,0)*AT59,0)*(1+AY58),0)</f>
        <v>174</v>
      </c>
      <c r="BE59" s="29"/>
    </row>
    <row r="60" spans="1:57" s="155" customFormat="1" ht="17.100000000000001" customHeight="1">
      <c r="A60" s="7">
        <v>16</v>
      </c>
      <c r="B60" s="8">
        <v>8594</v>
      </c>
      <c r="C60" s="9" t="s">
        <v>1906</v>
      </c>
      <c r="D60" s="322"/>
      <c r="E60" s="243" t="s">
        <v>1502</v>
      </c>
      <c r="F60" s="243"/>
      <c r="G60" s="243"/>
      <c r="H60" s="243"/>
      <c r="I60" s="243"/>
      <c r="J60" s="243"/>
      <c r="K60" s="243"/>
      <c r="L60" s="243"/>
      <c r="M60" s="243"/>
      <c r="N60" s="15"/>
      <c r="O60" s="324"/>
      <c r="P60" s="259" t="s">
        <v>1497</v>
      </c>
      <c r="Q60" s="294"/>
      <c r="R60" s="294"/>
      <c r="S60" s="294"/>
      <c r="T60" s="294"/>
      <c r="U60" s="294"/>
      <c r="V60" s="294"/>
      <c r="W60" s="294"/>
      <c r="X60" s="294"/>
      <c r="Y60" s="52"/>
      <c r="Z60" s="16"/>
      <c r="AA60" s="16"/>
      <c r="AB60" s="16"/>
      <c r="AC60" s="16"/>
      <c r="AD60" s="28"/>
      <c r="AE60" s="28"/>
      <c r="AF60" s="16"/>
      <c r="AG60" s="44"/>
      <c r="AH60" s="45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26"/>
      <c r="AT60" s="39"/>
      <c r="AU60" s="40"/>
      <c r="AV60" s="42"/>
      <c r="AW60" s="37"/>
      <c r="AX60" s="37"/>
      <c r="AY60" s="37"/>
      <c r="AZ60" s="37"/>
      <c r="BA60" s="37"/>
      <c r="BB60" s="37"/>
      <c r="BC60" s="38"/>
      <c r="BD60" s="195">
        <f>ROUND(S62*(1+$AY$58),0)</f>
        <v>65</v>
      </c>
      <c r="BE60" s="29"/>
    </row>
    <row r="61" spans="1:57" s="155" customFormat="1" ht="17.100000000000001" customHeight="1">
      <c r="A61" s="7">
        <v>16</v>
      </c>
      <c r="B61" s="8">
        <v>8595</v>
      </c>
      <c r="C61" s="9" t="s">
        <v>1907</v>
      </c>
      <c r="D61" s="322"/>
      <c r="E61" s="245"/>
      <c r="F61" s="245"/>
      <c r="G61" s="245"/>
      <c r="H61" s="245"/>
      <c r="I61" s="245"/>
      <c r="J61" s="245"/>
      <c r="K61" s="245"/>
      <c r="L61" s="245"/>
      <c r="M61" s="245"/>
      <c r="N61" s="123"/>
      <c r="O61" s="324"/>
      <c r="P61" s="296"/>
      <c r="Q61" s="297"/>
      <c r="R61" s="297"/>
      <c r="S61" s="297"/>
      <c r="T61" s="297"/>
      <c r="U61" s="297"/>
      <c r="V61" s="297"/>
      <c r="W61" s="297"/>
      <c r="X61" s="297"/>
      <c r="Y61" s="48"/>
      <c r="Z61" s="19"/>
      <c r="AA61" s="20"/>
      <c r="AB61" s="20"/>
      <c r="AC61" s="20"/>
      <c r="AD61" s="31"/>
      <c r="AE61" s="31"/>
      <c r="AF61" s="122"/>
      <c r="AG61" s="122"/>
      <c r="AH61" s="129"/>
      <c r="AI61" s="43" t="s">
        <v>1829</v>
      </c>
      <c r="AJ61" s="20"/>
      <c r="AK61" s="20"/>
      <c r="AL61" s="20"/>
      <c r="AM61" s="20"/>
      <c r="AN61" s="20"/>
      <c r="AO61" s="20"/>
      <c r="AP61" s="20"/>
      <c r="AQ61" s="20"/>
      <c r="AR61" s="20"/>
      <c r="AS61" s="22" t="s">
        <v>1830</v>
      </c>
      <c r="AT61" s="236">
        <v>1</v>
      </c>
      <c r="AU61" s="237"/>
      <c r="AV61" s="54"/>
      <c r="AW61" s="27"/>
      <c r="AX61" s="27"/>
      <c r="AY61" s="27"/>
      <c r="AZ61" s="27"/>
      <c r="BA61" s="27"/>
      <c r="BB61" s="27"/>
      <c r="BC61" s="48"/>
      <c r="BD61" s="195">
        <f>ROUND(ROUND(S62*AT61,0)*(1+$AY$58),0)</f>
        <v>65</v>
      </c>
      <c r="BE61" s="29"/>
    </row>
    <row r="62" spans="1:57" s="155" customFormat="1" ht="17.100000000000001" customHeight="1">
      <c r="A62" s="7">
        <v>16</v>
      </c>
      <c r="B62" s="8">
        <v>8596</v>
      </c>
      <c r="C62" s="9" t="s">
        <v>1908</v>
      </c>
      <c r="D62" s="322"/>
      <c r="E62" s="56"/>
      <c r="F62" s="121"/>
      <c r="G62" s="65"/>
      <c r="H62" s="65"/>
      <c r="I62" s="14"/>
      <c r="J62" s="14"/>
      <c r="K62" s="24"/>
      <c r="L62" s="27"/>
      <c r="M62" s="27"/>
      <c r="N62" s="123"/>
      <c r="O62" s="324"/>
      <c r="P62" s="121"/>
      <c r="Q62" s="121"/>
      <c r="R62" s="121"/>
      <c r="S62" s="265">
        <f>$S$23</f>
        <v>43</v>
      </c>
      <c r="T62" s="265"/>
      <c r="U62" s="14" t="s">
        <v>121</v>
      </c>
      <c r="V62" s="14"/>
      <c r="W62" s="24"/>
      <c r="X62" s="27"/>
      <c r="Y62" s="27"/>
      <c r="Z62" s="117" t="s">
        <v>265</v>
      </c>
      <c r="AA62" s="92"/>
      <c r="AB62" s="92"/>
      <c r="AC62" s="92"/>
      <c r="AD62" s="92"/>
      <c r="AE62" s="92"/>
      <c r="AF62" s="24" t="s">
        <v>1830</v>
      </c>
      <c r="AG62" s="236">
        <v>0.7</v>
      </c>
      <c r="AH62" s="23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26"/>
      <c r="AT62" s="39"/>
      <c r="AU62" s="40"/>
      <c r="AV62" s="42"/>
      <c r="AW62" s="37"/>
      <c r="AX62" s="37"/>
      <c r="AY62" s="37"/>
      <c r="AZ62" s="37"/>
      <c r="BA62" s="37"/>
      <c r="BB62" s="37"/>
      <c r="BC62" s="38"/>
      <c r="BD62" s="195">
        <f>ROUND(ROUND(S62*AG62,0)*(1+$AY$58),0)</f>
        <v>45</v>
      </c>
      <c r="BE62" s="29"/>
    </row>
    <row r="63" spans="1:57" s="155" customFormat="1" ht="17.100000000000001" customHeight="1">
      <c r="A63" s="7">
        <v>16</v>
      </c>
      <c r="B63" s="8">
        <v>8597</v>
      </c>
      <c r="C63" s="9" t="s">
        <v>1909</v>
      </c>
      <c r="D63" s="322"/>
      <c r="E63" s="211"/>
      <c r="F63" s="212"/>
      <c r="G63" s="212"/>
      <c r="H63" s="212"/>
      <c r="I63" s="212"/>
      <c r="J63" s="212"/>
      <c r="K63" s="212"/>
      <c r="L63" s="212"/>
      <c r="M63" s="212"/>
      <c r="N63" s="18"/>
      <c r="O63" s="324"/>
      <c r="P63" s="259" t="s">
        <v>1505</v>
      </c>
      <c r="Q63" s="294"/>
      <c r="R63" s="294"/>
      <c r="S63" s="294"/>
      <c r="T63" s="294"/>
      <c r="U63" s="294"/>
      <c r="V63" s="294"/>
      <c r="W63" s="294"/>
      <c r="X63" s="294"/>
      <c r="Y63" s="52"/>
      <c r="Z63" s="16"/>
      <c r="AA63" s="16"/>
      <c r="AB63" s="16"/>
      <c r="AC63" s="16"/>
      <c r="AD63" s="28"/>
      <c r="AE63" s="28"/>
      <c r="AF63" s="16"/>
      <c r="AG63" s="44"/>
      <c r="AH63" s="45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26"/>
      <c r="AT63" s="39"/>
      <c r="AU63" s="40"/>
      <c r="AV63" s="42"/>
      <c r="AW63" s="37"/>
      <c r="AX63" s="37"/>
      <c r="AY63" s="37"/>
      <c r="AZ63" s="37"/>
      <c r="BA63" s="37"/>
      <c r="BB63" s="37"/>
      <c r="BC63" s="38"/>
      <c r="BD63" s="195">
        <f>ROUND(S65*(1+$AY$58),0)</f>
        <v>126</v>
      </c>
      <c r="BE63" s="29"/>
    </row>
    <row r="64" spans="1:57" s="155" customFormat="1" ht="17.100000000000001" customHeight="1">
      <c r="A64" s="7">
        <v>16</v>
      </c>
      <c r="B64" s="8">
        <v>8598</v>
      </c>
      <c r="C64" s="9" t="s">
        <v>1910</v>
      </c>
      <c r="D64" s="322"/>
      <c r="E64" s="211"/>
      <c r="F64" s="212"/>
      <c r="G64" s="212"/>
      <c r="H64" s="212"/>
      <c r="I64" s="212"/>
      <c r="J64" s="212"/>
      <c r="K64" s="212"/>
      <c r="L64" s="212"/>
      <c r="M64" s="212"/>
      <c r="N64" s="123"/>
      <c r="O64" s="324"/>
      <c r="P64" s="296"/>
      <c r="Q64" s="297"/>
      <c r="R64" s="297"/>
      <c r="S64" s="297"/>
      <c r="T64" s="297"/>
      <c r="U64" s="297"/>
      <c r="V64" s="297"/>
      <c r="W64" s="297"/>
      <c r="X64" s="297"/>
      <c r="Y64" s="48"/>
      <c r="Z64" s="19"/>
      <c r="AA64" s="20"/>
      <c r="AB64" s="20"/>
      <c r="AC64" s="20"/>
      <c r="AD64" s="31"/>
      <c r="AE64" s="31"/>
      <c r="AF64" s="122"/>
      <c r="AG64" s="122"/>
      <c r="AH64" s="129"/>
      <c r="AI64" s="43" t="s">
        <v>1829</v>
      </c>
      <c r="AJ64" s="20"/>
      <c r="AK64" s="20"/>
      <c r="AL64" s="20"/>
      <c r="AM64" s="20"/>
      <c r="AN64" s="20"/>
      <c r="AO64" s="20"/>
      <c r="AP64" s="20"/>
      <c r="AQ64" s="20"/>
      <c r="AR64" s="20"/>
      <c r="AS64" s="22" t="s">
        <v>1830</v>
      </c>
      <c r="AT64" s="236">
        <v>1</v>
      </c>
      <c r="AU64" s="237"/>
      <c r="AV64" s="54"/>
      <c r="AW64" s="27"/>
      <c r="AX64" s="27"/>
      <c r="AY64" s="27"/>
      <c r="AZ64" s="27"/>
      <c r="BA64" s="27"/>
      <c r="BB64" s="27"/>
      <c r="BC64" s="48"/>
      <c r="BD64" s="195">
        <f>ROUND(ROUND(S65*AT64,0)*(1+$AY$58),0)</f>
        <v>126</v>
      </c>
      <c r="BE64" s="29"/>
    </row>
    <row r="65" spans="1:57" s="155" customFormat="1" ht="17.100000000000001" customHeight="1">
      <c r="A65" s="7">
        <v>16</v>
      </c>
      <c r="B65" s="8">
        <v>8599</v>
      </c>
      <c r="C65" s="9" t="s">
        <v>1911</v>
      </c>
      <c r="D65" s="322"/>
      <c r="E65" s="55"/>
      <c r="F65" s="121"/>
      <c r="G65" s="65"/>
      <c r="H65" s="65"/>
      <c r="I65" s="14"/>
      <c r="J65" s="14"/>
      <c r="K65" s="24"/>
      <c r="L65" s="210"/>
      <c r="M65" s="210"/>
      <c r="N65" s="123"/>
      <c r="O65" s="324"/>
      <c r="P65" s="121"/>
      <c r="Q65" s="121"/>
      <c r="R65" s="121"/>
      <c r="S65" s="261">
        <f>$S$26</f>
        <v>84</v>
      </c>
      <c r="T65" s="261"/>
      <c r="U65" s="14" t="s">
        <v>121</v>
      </c>
      <c r="V65" s="14"/>
      <c r="W65" s="24"/>
      <c r="X65" s="27"/>
      <c r="Y65" s="27"/>
      <c r="Z65" s="117" t="s">
        <v>265</v>
      </c>
      <c r="AA65" s="92"/>
      <c r="AB65" s="92"/>
      <c r="AC65" s="92"/>
      <c r="AD65" s="92"/>
      <c r="AE65" s="92"/>
      <c r="AF65" s="24" t="s">
        <v>1830</v>
      </c>
      <c r="AG65" s="317">
        <v>0.7</v>
      </c>
      <c r="AH65" s="318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26"/>
      <c r="AT65" s="39"/>
      <c r="AU65" s="40"/>
      <c r="AV65" s="42"/>
      <c r="AW65" s="37"/>
      <c r="AX65" s="37"/>
      <c r="AY65" s="37"/>
      <c r="AZ65" s="37"/>
      <c r="BA65" s="37"/>
      <c r="BB65" s="37"/>
      <c r="BC65" s="38"/>
      <c r="BD65" s="195">
        <f>ROUND(ROUND(S65*AG65,0)*(1+$AY$58),0)</f>
        <v>89</v>
      </c>
      <c r="BE65" s="29"/>
    </row>
    <row r="66" spans="1:57" s="155" customFormat="1" ht="17.100000000000001" hidden="1" customHeight="1">
      <c r="A66" s="7">
        <v>16</v>
      </c>
      <c r="B66" s="8">
        <v>8600</v>
      </c>
      <c r="C66" s="9" t="s">
        <v>6</v>
      </c>
      <c r="D66" s="322"/>
      <c r="E66" s="55"/>
      <c r="F66" s="56"/>
      <c r="G66" s="121"/>
      <c r="H66" s="121"/>
      <c r="I66" s="121"/>
      <c r="J66" s="121"/>
      <c r="K66" s="121"/>
      <c r="L66" s="121"/>
      <c r="M66" s="121"/>
      <c r="N66" s="18"/>
      <c r="O66" s="324"/>
      <c r="P66" s="59"/>
      <c r="Q66" s="59"/>
      <c r="R66" s="59"/>
      <c r="S66" s="59"/>
      <c r="T66" s="59"/>
      <c r="U66" s="59"/>
      <c r="V66" s="59"/>
      <c r="W66" s="59"/>
      <c r="X66" s="59"/>
      <c r="Y66" s="24"/>
      <c r="Z66" s="96"/>
      <c r="AA66" s="97"/>
      <c r="AB66" s="97"/>
      <c r="AC66" s="97"/>
      <c r="AD66" s="97"/>
      <c r="AE66" s="97"/>
      <c r="AF66" s="22" t="s">
        <v>1830</v>
      </c>
      <c r="AG66" s="230">
        <v>0.7</v>
      </c>
      <c r="AH66" s="231"/>
      <c r="AI66" s="43" t="s">
        <v>1829</v>
      </c>
      <c r="AJ66" s="20"/>
      <c r="AK66" s="20"/>
      <c r="AL66" s="20"/>
      <c r="AM66" s="20"/>
      <c r="AN66" s="20"/>
      <c r="AO66" s="20"/>
      <c r="AP66" s="20"/>
      <c r="AQ66" s="20"/>
      <c r="AR66" s="20"/>
      <c r="AS66" s="22" t="s">
        <v>1830</v>
      </c>
      <c r="AT66" s="236">
        <v>1</v>
      </c>
      <c r="AU66" s="237"/>
      <c r="AV66" s="54"/>
      <c r="AW66" s="27"/>
      <c r="AX66" s="27"/>
      <c r="AY66" s="27"/>
      <c r="AZ66" s="27"/>
      <c r="BA66" s="27"/>
      <c r="BB66" s="27"/>
      <c r="BC66" s="48"/>
      <c r="BD66" s="195" t="e">
        <f>ROUND(ROUND(ROUND(S65*AG66,0)*AT66,0)*(1+#REF!),0)</f>
        <v>#REF!</v>
      </c>
      <c r="BE66" s="29"/>
    </row>
    <row r="67" spans="1:57" s="155" customFormat="1" ht="17.100000000000001" customHeight="1">
      <c r="A67" s="7">
        <v>16</v>
      </c>
      <c r="B67" s="8">
        <v>8601</v>
      </c>
      <c r="C67" s="9" t="s">
        <v>1912</v>
      </c>
      <c r="D67" s="322"/>
      <c r="E67" s="211"/>
      <c r="F67" s="212"/>
      <c r="G67" s="212"/>
      <c r="H67" s="212"/>
      <c r="I67" s="212"/>
      <c r="J67" s="212"/>
      <c r="K67" s="212"/>
      <c r="L67" s="212"/>
      <c r="M67" s="212"/>
      <c r="N67" s="18"/>
      <c r="O67" s="324"/>
      <c r="P67" s="259" t="s">
        <v>1500</v>
      </c>
      <c r="Q67" s="294"/>
      <c r="R67" s="294"/>
      <c r="S67" s="294"/>
      <c r="T67" s="294"/>
      <c r="U67" s="294"/>
      <c r="V67" s="294"/>
      <c r="W67" s="294"/>
      <c r="X67" s="294"/>
      <c r="Y67" s="52"/>
      <c r="Z67" s="16"/>
      <c r="AA67" s="16"/>
      <c r="AB67" s="16"/>
      <c r="AC67" s="16"/>
      <c r="AD67" s="28"/>
      <c r="AE67" s="28"/>
      <c r="AF67" s="16"/>
      <c r="AG67" s="44"/>
      <c r="AH67" s="45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26"/>
      <c r="AT67" s="39"/>
      <c r="AU67" s="40"/>
      <c r="AV67" s="42"/>
      <c r="AW67" s="37"/>
      <c r="AX67" s="37"/>
      <c r="AY67" s="37"/>
      <c r="AZ67" s="37"/>
      <c r="BA67" s="37"/>
      <c r="BB67" s="37"/>
      <c r="BC67" s="38"/>
      <c r="BD67" s="195">
        <f>ROUND(S69*(1+$AY$58),0)</f>
        <v>180</v>
      </c>
      <c r="BE67" s="29"/>
    </row>
    <row r="68" spans="1:57" s="155" customFormat="1" ht="17.100000000000001" customHeight="1">
      <c r="A68" s="7">
        <v>16</v>
      </c>
      <c r="B68" s="8">
        <v>8602</v>
      </c>
      <c r="C68" s="9" t="s">
        <v>1913</v>
      </c>
      <c r="D68" s="322"/>
      <c r="E68" s="211"/>
      <c r="F68" s="212"/>
      <c r="G68" s="212"/>
      <c r="H68" s="212"/>
      <c r="I68" s="212"/>
      <c r="J68" s="212"/>
      <c r="K68" s="212"/>
      <c r="L68" s="212"/>
      <c r="M68" s="212"/>
      <c r="N68" s="123"/>
      <c r="O68" s="324"/>
      <c r="P68" s="296"/>
      <c r="Q68" s="297"/>
      <c r="R68" s="297"/>
      <c r="S68" s="297"/>
      <c r="T68" s="297"/>
      <c r="U68" s="297"/>
      <c r="V68" s="297"/>
      <c r="W68" s="297"/>
      <c r="X68" s="297"/>
      <c r="Y68" s="48"/>
      <c r="Z68" s="19"/>
      <c r="AA68" s="20"/>
      <c r="AB68" s="20"/>
      <c r="AC68" s="20"/>
      <c r="AD68" s="31"/>
      <c r="AE68" s="31"/>
      <c r="AF68" s="122"/>
      <c r="AG68" s="122"/>
      <c r="AH68" s="129"/>
      <c r="AI68" s="43" t="s">
        <v>1829</v>
      </c>
      <c r="AJ68" s="20"/>
      <c r="AK68" s="20"/>
      <c r="AL68" s="20"/>
      <c r="AM68" s="20"/>
      <c r="AN68" s="20"/>
      <c r="AO68" s="20"/>
      <c r="AP68" s="20"/>
      <c r="AQ68" s="20"/>
      <c r="AR68" s="20"/>
      <c r="AS68" s="22" t="s">
        <v>1830</v>
      </c>
      <c r="AT68" s="236">
        <v>1</v>
      </c>
      <c r="AU68" s="237"/>
      <c r="AV68" s="54"/>
      <c r="AW68" s="27"/>
      <c r="AX68" s="27"/>
      <c r="AY68" s="27"/>
      <c r="AZ68" s="27"/>
      <c r="BA68" s="27"/>
      <c r="BB68" s="27"/>
      <c r="BC68" s="48"/>
      <c r="BD68" s="195">
        <f>ROUND(ROUND(S69*AT68,0)*(1+$AY$58),0)</f>
        <v>180</v>
      </c>
      <c r="BE68" s="29"/>
    </row>
    <row r="69" spans="1:57" s="155" customFormat="1" ht="17.100000000000001" customHeight="1">
      <c r="A69" s="7">
        <v>16</v>
      </c>
      <c r="B69" s="8">
        <v>8603</v>
      </c>
      <c r="C69" s="9" t="s">
        <v>1914</v>
      </c>
      <c r="D69" s="322"/>
      <c r="E69" s="56"/>
      <c r="F69" s="121"/>
      <c r="G69" s="65"/>
      <c r="H69" s="65"/>
      <c r="I69" s="14"/>
      <c r="J69" s="14"/>
      <c r="K69" s="24"/>
      <c r="L69" s="27"/>
      <c r="M69" s="27"/>
      <c r="N69" s="123"/>
      <c r="O69" s="324"/>
      <c r="P69" s="121"/>
      <c r="Q69" s="121"/>
      <c r="R69" s="121"/>
      <c r="S69" s="279">
        <f>$S$30</f>
        <v>120</v>
      </c>
      <c r="T69" s="279"/>
      <c r="U69" s="14" t="s">
        <v>121</v>
      </c>
      <c r="V69" s="14"/>
      <c r="W69" s="24"/>
      <c r="X69" s="27"/>
      <c r="Y69" s="27"/>
      <c r="Z69" s="117" t="s">
        <v>265</v>
      </c>
      <c r="AA69" s="92"/>
      <c r="AB69" s="92"/>
      <c r="AC69" s="92"/>
      <c r="AD69" s="92"/>
      <c r="AE69" s="92"/>
      <c r="AF69" s="24" t="s">
        <v>1830</v>
      </c>
      <c r="AG69" s="317">
        <v>0.7</v>
      </c>
      <c r="AH69" s="318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26"/>
      <c r="AT69" s="39"/>
      <c r="AU69" s="40"/>
      <c r="AV69" s="42"/>
      <c r="AW69" s="37"/>
      <c r="AX69" s="37"/>
      <c r="AY69" s="37"/>
      <c r="AZ69" s="37"/>
      <c r="BA69" s="37"/>
      <c r="BB69" s="37"/>
      <c r="BC69" s="38"/>
      <c r="BD69" s="195">
        <f>ROUND(ROUND(S69*AG69,0)*(1+$AY$58),0)</f>
        <v>126</v>
      </c>
      <c r="BE69" s="29"/>
    </row>
    <row r="70" spans="1:57" s="155" customFormat="1" ht="17.100000000000001" customHeight="1">
      <c r="A70" s="7">
        <v>16</v>
      </c>
      <c r="B70" s="8">
        <v>8604</v>
      </c>
      <c r="C70" s="9" t="s">
        <v>1915</v>
      </c>
      <c r="D70" s="322"/>
      <c r="E70" s="243" t="s">
        <v>1503</v>
      </c>
      <c r="F70" s="243"/>
      <c r="G70" s="243"/>
      <c r="H70" s="243"/>
      <c r="I70" s="243"/>
      <c r="J70" s="243"/>
      <c r="K70" s="243"/>
      <c r="L70" s="243"/>
      <c r="M70" s="243"/>
      <c r="N70" s="15"/>
      <c r="O70" s="324"/>
      <c r="P70" s="259" t="s">
        <v>1497</v>
      </c>
      <c r="Q70" s="294"/>
      <c r="R70" s="294"/>
      <c r="S70" s="294"/>
      <c r="T70" s="294"/>
      <c r="U70" s="294"/>
      <c r="V70" s="294"/>
      <c r="W70" s="294"/>
      <c r="X70" s="294"/>
      <c r="Y70" s="52"/>
      <c r="Z70" s="16"/>
      <c r="AA70" s="16"/>
      <c r="AB70" s="16"/>
      <c r="AC70" s="16"/>
      <c r="AD70" s="28"/>
      <c r="AE70" s="28"/>
      <c r="AF70" s="16"/>
      <c r="AG70" s="44"/>
      <c r="AH70" s="45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26"/>
      <c r="AT70" s="39"/>
      <c r="AU70" s="40"/>
      <c r="AV70" s="42"/>
      <c r="AW70" s="37"/>
      <c r="AX70" s="37"/>
      <c r="AY70" s="37"/>
      <c r="AZ70" s="37"/>
      <c r="BA70" s="37"/>
      <c r="BB70" s="37"/>
      <c r="BC70" s="38"/>
      <c r="BD70" s="195">
        <f>ROUND(S72*(1+AY58),0)</f>
        <v>62</v>
      </c>
      <c r="BE70" s="29"/>
    </row>
    <row r="71" spans="1:57" s="155" customFormat="1" ht="17.100000000000001" customHeight="1">
      <c r="A71" s="7">
        <v>16</v>
      </c>
      <c r="B71" s="8">
        <v>8605</v>
      </c>
      <c r="C71" s="9" t="s">
        <v>1916</v>
      </c>
      <c r="D71" s="322"/>
      <c r="E71" s="245"/>
      <c r="F71" s="245"/>
      <c r="G71" s="245"/>
      <c r="H71" s="245"/>
      <c r="I71" s="245"/>
      <c r="J71" s="245"/>
      <c r="K71" s="245"/>
      <c r="L71" s="245"/>
      <c r="M71" s="245"/>
      <c r="N71" s="123"/>
      <c r="O71" s="324"/>
      <c r="P71" s="296"/>
      <c r="Q71" s="297"/>
      <c r="R71" s="297"/>
      <c r="S71" s="297"/>
      <c r="T71" s="297"/>
      <c r="U71" s="297"/>
      <c r="V71" s="297"/>
      <c r="W71" s="297"/>
      <c r="X71" s="297"/>
      <c r="Y71" s="48"/>
      <c r="Z71" s="19"/>
      <c r="AA71" s="20"/>
      <c r="AB71" s="20"/>
      <c r="AC71" s="20"/>
      <c r="AD71" s="31"/>
      <c r="AE71" s="31"/>
      <c r="AF71" s="122"/>
      <c r="AG71" s="122"/>
      <c r="AH71" s="129"/>
      <c r="AI71" s="43" t="s">
        <v>1829</v>
      </c>
      <c r="AJ71" s="20"/>
      <c r="AK71" s="20"/>
      <c r="AL71" s="20"/>
      <c r="AM71" s="20"/>
      <c r="AN71" s="20"/>
      <c r="AO71" s="20"/>
      <c r="AP71" s="20"/>
      <c r="AQ71" s="20"/>
      <c r="AR71" s="20"/>
      <c r="AS71" s="22" t="s">
        <v>1830</v>
      </c>
      <c r="AT71" s="236">
        <v>1</v>
      </c>
      <c r="AU71" s="237"/>
      <c r="AV71" s="54"/>
      <c r="AW71" s="27"/>
      <c r="AX71" s="27"/>
      <c r="AY71" s="27"/>
      <c r="AZ71" s="27"/>
      <c r="BA71" s="27"/>
      <c r="BB71" s="27"/>
      <c r="BC71" s="48"/>
      <c r="BD71" s="195">
        <f>ROUND(ROUND(S72*AT71,0)*(1+AY58),0)</f>
        <v>62</v>
      </c>
      <c r="BE71" s="29"/>
    </row>
    <row r="72" spans="1:57" s="155" customFormat="1" ht="17.100000000000001" customHeight="1">
      <c r="A72" s="7">
        <v>16</v>
      </c>
      <c r="B72" s="8">
        <v>8606</v>
      </c>
      <c r="C72" s="9" t="s">
        <v>1917</v>
      </c>
      <c r="D72" s="322"/>
      <c r="E72" s="56"/>
      <c r="F72" s="121"/>
      <c r="G72" s="65"/>
      <c r="H72" s="65"/>
      <c r="I72" s="14"/>
      <c r="J72" s="14"/>
      <c r="K72" s="24"/>
      <c r="L72" s="27"/>
      <c r="M72" s="27"/>
      <c r="N72" s="123"/>
      <c r="O72" s="324"/>
      <c r="P72" s="121"/>
      <c r="Q72" s="121"/>
      <c r="R72" s="121"/>
      <c r="S72" s="279">
        <f>$S$33</f>
        <v>41</v>
      </c>
      <c r="T72" s="279"/>
      <c r="U72" s="14" t="s">
        <v>121</v>
      </c>
      <c r="V72" s="14"/>
      <c r="W72" s="24"/>
      <c r="X72" s="27"/>
      <c r="Y72" s="27"/>
      <c r="Z72" s="117" t="s">
        <v>265</v>
      </c>
      <c r="AA72" s="92"/>
      <c r="AB72" s="92"/>
      <c r="AC72" s="92"/>
      <c r="AD72" s="92"/>
      <c r="AE72" s="92"/>
      <c r="AF72" s="24" t="s">
        <v>1830</v>
      </c>
      <c r="AG72" s="317">
        <v>0.7</v>
      </c>
      <c r="AH72" s="318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26"/>
      <c r="AT72" s="39"/>
      <c r="AU72" s="40"/>
      <c r="AV72" s="42"/>
      <c r="AW72" s="37"/>
      <c r="AX72" s="37"/>
      <c r="AY72" s="37"/>
      <c r="AZ72" s="37"/>
      <c r="BA72" s="37"/>
      <c r="BB72" s="37"/>
      <c r="BC72" s="38"/>
      <c r="BD72" s="195">
        <f>ROUND(ROUND(S72*AG72,0)*(1+AY58),0)</f>
        <v>44</v>
      </c>
      <c r="BE72" s="29"/>
    </row>
    <row r="73" spans="1:57" s="155" customFormat="1" ht="17.100000000000001" customHeight="1">
      <c r="A73" s="7">
        <v>16</v>
      </c>
      <c r="B73" s="8">
        <v>8607</v>
      </c>
      <c r="C73" s="9" t="s">
        <v>1017</v>
      </c>
      <c r="D73" s="322"/>
      <c r="E73" s="211"/>
      <c r="F73" s="212"/>
      <c r="G73" s="212"/>
      <c r="H73" s="212"/>
      <c r="I73" s="212"/>
      <c r="J73" s="212"/>
      <c r="K73" s="212"/>
      <c r="L73" s="212"/>
      <c r="M73" s="212"/>
      <c r="N73" s="18"/>
      <c r="O73" s="324"/>
      <c r="P73" s="259" t="s">
        <v>1505</v>
      </c>
      <c r="Q73" s="294"/>
      <c r="R73" s="294"/>
      <c r="S73" s="294"/>
      <c r="T73" s="294"/>
      <c r="U73" s="294"/>
      <c r="V73" s="294"/>
      <c r="W73" s="294"/>
      <c r="X73" s="294"/>
      <c r="Y73" s="52"/>
      <c r="Z73" s="16"/>
      <c r="AA73" s="16"/>
      <c r="AB73" s="16"/>
      <c r="AC73" s="16"/>
      <c r="AD73" s="28"/>
      <c r="AE73" s="28"/>
      <c r="AF73" s="16"/>
      <c r="AG73" s="44"/>
      <c r="AH73" s="45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26"/>
      <c r="AT73" s="39"/>
      <c r="AU73" s="40"/>
      <c r="AV73" s="42"/>
      <c r="AW73" s="37"/>
      <c r="AX73" s="37"/>
      <c r="AY73" s="37"/>
      <c r="AZ73" s="37"/>
      <c r="BA73" s="37"/>
      <c r="BB73" s="37"/>
      <c r="BC73" s="38"/>
      <c r="BD73" s="195">
        <f>ROUND(S75*(1+AY58),0)</f>
        <v>116</v>
      </c>
      <c r="BE73" s="29"/>
    </row>
    <row r="74" spans="1:57" s="155" customFormat="1" ht="17.100000000000001" customHeight="1">
      <c r="A74" s="7">
        <v>16</v>
      </c>
      <c r="B74" s="8">
        <v>8608</v>
      </c>
      <c r="C74" s="9" t="s">
        <v>1018</v>
      </c>
      <c r="D74" s="322"/>
      <c r="E74" s="211"/>
      <c r="F74" s="212"/>
      <c r="G74" s="212"/>
      <c r="H74" s="212"/>
      <c r="I74" s="212"/>
      <c r="J74" s="212"/>
      <c r="K74" s="212"/>
      <c r="L74" s="212"/>
      <c r="M74" s="212"/>
      <c r="N74" s="123"/>
      <c r="O74" s="324"/>
      <c r="P74" s="296"/>
      <c r="Q74" s="297"/>
      <c r="R74" s="297"/>
      <c r="S74" s="297"/>
      <c r="T74" s="297"/>
      <c r="U74" s="297"/>
      <c r="V74" s="297"/>
      <c r="W74" s="297"/>
      <c r="X74" s="297"/>
      <c r="Y74" s="48"/>
      <c r="Z74" s="19"/>
      <c r="AA74" s="20"/>
      <c r="AB74" s="20"/>
      <c r="AC74" s="20"/>
      <c r="AD74" s="31"/>
      <c r="AE74" s="31"/>
      <c r="AF74" s="122"/>
      <c r="AG74" s="122"/>
      <c r="AH74" s="129"/>
      <c r="AI74" s="43" t="s">
        <v>1829</v>
      </c>
      <c r="AJ74" s="20"/>
      <c r="AK74" s="20"/>
      <c r="AL74" s="20"/>
      <c r="AM74" s="20"/>
      <c r="AN74" s="20"/>
      <c r="AO74" s="20"/>
      <c r="AP74" s="20"/>
      <c r="AQ74" s="20"/>
      <c r="AR74" s="20"/>
      <c r="AS74" s="22" t="s">
        <v>1830</v>
      </c>
      <c r="AT74" s="236">
        <v>1</v>
      </c>
      <c r="AU74" s="237"/>
      <c r="AV74" s="54"/>
      <c r="AW74" s="27"/>
      <c r="AX74" s="27"/>
      <c r="AY74" s="27"/>
      <c r="AZ74" s="27"/>
      <c r="BA74" s="27"/>
      <c r="BB74" s="27"/>
      <c r="BC74" s="48"/>
      <c r="BD74" s="195">
        <f>ROUND(ROUND(S75*AT74,0)*(1+AY58),0)</f>
        <v>116</v>
      </c>
      <c r="BE74" s="29"/>
    </row>
    <row r="75" spans="1:57" s="155" customFormat="1" ht="17.100000000000001" customHeight="1">
      <c r="A75" s="7">
        <v>16</v>
      </c>
      <c r="B75" s="8">
        <v>8609</v>
      </c>
      <c r="C75" s="9" t="s">
        <v>9</v>
      </c>
      <c r="D75" s="322"/>
      <c r="E75" s="55"/>
      <c r="F75" s="121"/>
      <c r="G75" s="65"/>
      <c r="H75" s="65"/>
      <c r="I75" s="14"/>
      <c r="J75" s="14"/>
      <c r="K75" s="24"/>
      <c r="L75" s="210"/>
      <c r="M75" s="210"/>
      <c r="N75" s="123"/>
      <c r="O75" s="324"/>
      <c r="P75" s="121"/>
      <c r="Q75" s="121"/>
      <c r="R75" s="121"/>
      <c r="S75" s="261">
        <f>$S$36</f>
        <v>77</v>
      </c>
      <c r="T75" s="261"/>
      <c r="U75" s="14" t="s">
        <v>121</v>
      </c>
      <c r="V75" s="14"/>
      <c r="W75" s="24"/>
      <c r="X75" s="27"/>
      <c r="Y75" s="27"/>
      <c r="Z75" s="117" t="s">
        <v>265</v>
      </c>
      <c r="AA75" s="92"/>
      <c r="AB75" s="92"/>
      <c r="AC75" s="92"/>
      <c r="AD75" s="92"/>
      <c r="AE75" s="92"/>
      <c r="AF75" s="24" t="s">
        <v>1830</v>
      </c>
      <c r="AG75" s="317">
        <v>0.7</v>
      </c>
      <c r="AH75" s="318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26"/>
      <c r="AT75" s="39"/>
      <c r="AU75" s="40"/>
      <c r="AV75" s="42"/>
      <c r="AW75" s="37"/>
      <c r="AX75" s="37"/>
      <c r="AY75" s="37"/>
      <c r="AZ75" s="37"/>
      <c r="BA75" s="37"/>
      <c r="BB75" s="37"/>
      <c r="BC75" s="38"/>
      <c r="BD75" s="195">
        <f>ROUND(ROUND(S75*AG75,0)*(1+AY58),0)</f>
        <v>81</v>
      </c>
      <c r="BE75" s="29"/>
    </row>
    <row r="76" spans="1:57" s="155" customFormat="1" ht="17.100000000000001" hidden="1" customHeight="1">
      <c r="A76" s="7">
        <v>16</v>
      </c>
      <c r="B76" s="8">
        <v>8610</v>
      </c>
      <c r="C76" s="9" t="s">
        <v>10</v>
      </c>
      <c r="D76" s="322"/>
      <c r="E76" s="55"/>
      <c r="F76" s="56"/>
      <c r="G76" s="121"/>
      <c r="H76" s="121"/>
      <c r="I76" s="121"/>
      <c r="J76" s="121"/>
      <c r="K76" s="121"/>
      <c r="L76" s="121"/>
      <c r="M76" s="121"/>
      <c r="N76" s="18"/>
      <c r="O76" s="324"/>
      <c r="P76" s="59"/>
      <c r="Q76" s="59"/>
      <c r="R76" s="59"/>
      <c r="S76" s="59"/>
      <c r="T76" s="59"/>
      <c r="U76" s="59"/>
      <c r="V76" s="59"/>
      <c r="W76" s="59"/>
      <c r="X76" s="59"/>
      <c r="Y76" s="68"/>
      <c r="Z76" s="96"/>
      <c r="AA76" s="97"/>
      <c r="AB76" s="97"/>
      <c r="AC76" s="97"/>
      <c r="AD76" s="97"/>
      <c r="AE76" s="97"/>
      <c r="AF76" s="22" t="s">
        <v>1830</v>
      </c>
      <c r="AG76" s="230">
        <v>0.7</v>
      </c>
      <c r="AH76" s="231"/>
      <c r="AI76" s="43" t="s">
        <v>1829</v>
      </c>
      <c r="AJ76" s="20"/>
      <c r="AK76" s="20"/>
      <c r="AL76" s="20"/>
      <c r="AM76" s="20"/>
      <c r="AN76" s="20"/>
      <c r="AO76" s="20"/>
      <c r="AP76" s="20"/>
      <c r="AQ76" s="20"/>
      <c r="AR76" s="20"/>
      <c r="AS76" s="22" t="s">
        <v>1830</v>
      </c>
      <c r="AT76" s="236">
        <v>1</v>
      </c>
      <c r="AU76" s="237"/>
      <c r="AV76" s="61"/>
      <c r="AW76" s="59"/>
      <c r="AX76" s="59"/>
      <c r="AY76" s="59"/>
      <c r="AZ76" s="59"/>
      <c r="BA76" s="59"/>
      <c r="BB76" s="59"/>
      <c r="BC76" s="60"/>
      <c r="BD76" s="196">
        <f>ROUND(ROUND(ROUND(S75*AG76,0)*AT76,0)*(1+AY58),0)</f>
        <v>81</v>
      </c>
      <c r="BE76" s="29"/>
    </row>
    <row r="77" spans="1:57" s="155" customFormat="1" ht="17.100000000000001" customHeight="1">
      <c r="A77" s="7">
        <v>16</v>
      </c>
      <c r="B77" s="8">
        <v>8611</v>
      </c>
      <c r="C77" s="9" t="s">
        <v>1918</v>
      </c>
      <c r="D77" s="322"/>
      <c r="E77" s="243" t="s">
        <v>1504</v>
      </c>
      <c r="F77" s="243"/>
      <c r="G77" s="243"/>
      <c r="H77" s="243"/>
      <c r="I77" s="243"/>
      <c r="J77" s="243"/>
      <c r="K77" s="243"/>
      <c r="L77" s="243"/>
      <c r="M77" s="243"/>
      <c r="N77" s="15"/>
      <c r="O77" s="324"/>
      <c r="P77" s="259" t="s">
        <v>1497</v>
      </c>
      <c r="Q77" s="294"/>
      <c r="R77" s="294"/>
      <c r="S77" s="294"/>
      <c r="T77" s="294"/>
      <c r="U77" s="294"/>
      <c r="V77" s="294"/>
      <c r="W77" s="294"/>
      <c r="X77" s="294"/>
      <c r="Y77" s="52"/>
      <c r="Z77" s="16"/>
      <c r="AA77" s="16"/>
      <c r="AB77" s="16"/>
      <c r="AC77" s="16"/>
      <c r="AD77" s="28"/>
      <c r="AE77" s="28"/>
      <c r="AF77" s="16"/>
      <c r="AG77" s="44"/>
      <c r="AH77" s="45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26"/>
      <c r="AT77" s="39"/>
      <c r="AU77" s="40"/>
      <c r="AV77" s="42"/>
      <c r="AW77" s="37"/>
      <c r="AX77" s="37"/>
      <c r="AY77" s="37"/>
      <c r="AZ77" s="37"/>
      <c r="BA77" s="37"/>
      <c r="BB77" s="37"/>
      <c r="BC77" s="38"/>
      <c r="BD77" s="195">
        <f>ROUND(S79*(1+$AY$58),0)</f>
        <v>54</v>
      </c>
      <c r="BE77" s="29"/>
    </row>
    <row r="78" spans="1:57" s="155" customFormat="1" ht="17.100000000000001" customHeight="1">
      <c r="A78" s="7">
        <v>16</v>
      </c>
      <c r="B78" s="8">
        <v>8612</v>
      </c>
      <c r="C78" s="9" t="s">
        <v>1919</v>
      </c>
      <c r="D78" s="322"/>
      <c r="E78" s="245"/>
      <c r="F78" s="245"/>
      <c r="G78" s="245"/>
      <c r="H78" s="245"/>
      <c r="I78" s="245"/>
      <c r="J78" s="245"/>
      <c r="K78" s="245"/>
      <c r="L78" s="245"/>
      <c r="M78" s="245"/>
      <c r="N78" s="123"/>
      <c r="O78" s="324"/>
      <c r="P78" s="296"/>
      <c r="Q78" s="297"/>
      <c r="R78" s="297"/>
      <c r="S78" s="297"/>
      <c r="T78" s="297"/>
      <c r="U78" s="297"/>
      <c r="V78" s="297"/>
      <c r="W78" s="297"/>
      <c r="X78" s="297"/>
      <c r="Y78" s="48"/>
      <c r="Z78" s="19"/>
      <c r="AA78" s="20"/>
      <c r="AB78" s="20"/>
      <c r="AC78" s="20"/>
      <c r="AD78" s="31"/>
      <c r="AE78" s="31"/>
      <c r="AF78" s="122"/>
      <c r="AG78" s="122"/>
      <c r="AH78" s="129"/>
      <c r="AI78" s="43" t="s">
        <v>1829</v>
      </c>
      <c r="AJ78" s="20"/>
      <c r="AK78" s="20"/>
      <c r="AL78" s="20"/>
      <c r="AM78" s="20"/>
      <c r="AN78" s="20"/>
      <c r="AO78" s="20"/>
      <c r="AP78" s="20"/>
      <c r="AQ78" s="20"/>
      <c r="AR78" s="20"/>
      <c r="AS78" s="22" t="s">
        <v>1830</v>
      </c>
      <c r="AT78" s="236">
        <v>1</v>
      </c>
      <c r="AU78" s="237"/>
      <c r="AV78" s="54"/>
      <c r="AW78" s="27"/>
      <c r="AX78" s="27"/>
      <c r="AY78" s="27"/>
      <c r="AZ78" s="27"/>
      <c r="BA78" s="27"/>
      <c r="BB78" s="27"/>
      <c r="BC78" s="48"/>
      <c r="BD78" s="195">
        <f>ROUND(ROUND(S79*AT78,0)*(1+$AY$58),0)</f>
        <v>54</v>
      </c>
      <c r="BE78" s="29"/>
    </row>
    <row r="79" spans="1:57" s="155" customFormat="1" ht="17.100000000000001" customHeight="1">
      <c r="A79" s="7">
        <v>16</v>
      </c>
      <c r="B79" s="8">
        <v>8613</v>
      </c>
      <c r="C79" s="9" t="s">
        <v>1920</v>
      </c>
      <c r="D79" s="322"/>
      <c r="E79" s="56"/>
      <c r="F79" s="121"/>
      <c r="G79" s="65"/>
      <c r="H79" s="65"/>
      <c r="I79" s="14"/>
      <c r="J79" s="14"/>
      <c r="K79" s="24"/>
      <c r="L79" s="27"/>
      <c r="M79" s="27"/>
      <c r="N79" s="123"/>
      <c r="O79" s="324"/>
      <c r="P79" s="121"/>
      <c r="Q79" s="121"/>
      <c r="R79" s="121"/>
      <c r="S79" s="279">
        <f>$S$40</f>
        <v>36</v>
      </c>
      <c r="T79" s="279"/>
      <c r="U79" s="14" t="s">
        <v>121</v>
      </c>
      <c r="V79" s="14"/>
      <c r="W79" s="24"/>
      <c r="X79" s="27"/>
      <c r="Y79" s="27"/>
      <c r="Z79" s="117" t="s">
        <v>265</v>
      </c>
      <c r="AA79" s="92"/>
      <c r="AB79" s="92"/>
      <c r="AC79" s="92"/>
      <c r="AD79" s="92"/>
      <c r="AE79" s="92"/>
      <c r="AF79" s="24" t="s">
        <v>1830</v>
      </c>
      <c r="AG79" s="317">
        <v>0.7</v>
      </c>
      <c r="AH79" s="318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26"/>
      <c r="AT79" s="39"/>
      <c r="AU79" s="40"/>
      <c r="AV79" s="42"/>
      <c r="AW79" s="37"/>
      <c r="AX79" s="37"/>
      <c r="AY79" s="37"/>
      <c r="AZ79" s="37"/>
      <c r="BA79" s="37"/>
      <c r="BB79" s="37"/>
      <c r="BC79" s="38"/>
      <c r="BD79" s="195">
        <f>ROUND(ROUND(S79*AG79,0)*(1+$AY$58),0)</f>
        <v>38</v>
      </c>
      <c r="BE79" s="29"/>
    </row>
    <row r="80" spans="1:57" ht="17.100000000000001" customHeight="1">
      <c r="A80" s="1"/>
      <c r="D80" s="167"/>
      <c r="E80" s="167"/>
      <c r="F80" s="167"/>
      <c r="G80" s="167"/>
      <c r="H80" s="167"/>
      <c r="I80" s="167"/>
      <c r="J80" s="167"/>
      <c r="K80" s="108"/>
      <c r="L80" s="108"/>
      <c r="M80" s="108"/>
      <c r="N80" s="10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08"/>
      <c r="AA80" s="167"/>
      <c r="AB80" s="167"/>
      <c r="AC80" s="167"/>
      <c r="AD80" s="167"/>
      <c r="AE80" s="168"/>
      <c r="AF80" s="167"/>
      <c r="AG80" s="168"/>
      <c r="AH80" s="168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</row>
    <row r="81" spans="1:57" ht="17.100000000000001" customHeight="1">
      <c r="A81" s="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1:57" s="155" customFormat="1" ht="17.100000000000001" customHeight="1">
      <c r="A82" s="25"/>
      <c r="B82" s="25"/>
      <c r="C82" s="14"/>
      <c r="D82" s="14"/>
      <c r="E82" s="14"/>
      <c r="F82" s="14"/>
      <c r="G82" s="14"/>
      <c r="H82" s="14"/>
      <c r="I82" s="14"/>
      <c r="J82" s="32"/>
      <c r="K82" s="14"/>
      <c r="L82" s="14"/>
      <c r="M82" s="14"/>
      <c r="N82" s="14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4"/>
      <c r="AA82" s="14"/>
      <c r="AB82" s="14"/>
      <c r="AC82" s="14"/>
      <c r="AD82" s="14"/>
      <c r="AE82" s="24"/>
      <c r="AF82" s="14"/>
      <c r="AG82" s="27"/>
      <c r="AH82" s="30"/>
      <c r="AI82" s="14"/>
      <c r="AJ82" s="14"/>
      <c r="AK82" s="14"/>
      <c r="AL82" s="27"/>
      <c r="AM82" s="30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4"/>
      <c r="BE82" s="121"/>
    </row>
    <row r="83" spans="1:57" s="155" customFormat="1" ht="17.100000000000001" customHeight="1">
      <c r="A83" s="25"/>
      <c r="B83" s="25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4"/>
      <c r="AA83" s="14"/>
      <c r="AB83" s="14"/>
      <c r="AC83" s="14"/>
      <c r="AD83" s="14"/>
      <c r="AE83" s="24"/>
      <c r="AF83" s="14"/>
      <c r="AG83" s="24"/>
      <c r="AH83" s="30"/>
      <c r="AI83" s="14"/>
      <c r="AJ83" s="14"/>
      <c r="AK83" s="14"/>
      <c r="AL83" s="27"/>
      <c r="AM83" s="30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4"/>
      <c r="BE83" s="121"/>
    </row>
    <row r="84" spans="1:57" s="155" customFormat="1" ht="17.100000000000001" customHeight="1">
      <c r="A84" s="25"/>
      <c r="B84" s="25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4"/>
      <c r="AA84" s="14"/>
      <c r="AB84" s="14"/>
      <c r="AC84" s="14"/>
      <c r="AD84" s="14"/>
      <c r="AE84" s="24"/>
      <c r="AF84" s="14"/>
      <c r="AG84" s="24"/>
      <c r="AH84" s="30"/>
      <c r="AI84" s="14"/>
      <c r="AJ84" s="14"/>
      <c r="AK84" s="14"/>
      <c r="AL84" s="13"/>
      <c r="AM84" s="13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34"/>
      <c r="BE84" s="121"/>
    </row>
    <row r="85" spans="1:57" s="155" customFormat="1" ht="17.100000000000001" customHeight="1">
      <c r="A85" s="25"/>
      <c r="B85" s="25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4"/>
      <c r="AA85" s="14"/>
      <c r="AB85" s="14"/>
      <c r="AC85" s="14"/>
      <c r="AD85" s="35"/>
      <c r="AE85" s="158"/>
      <c r="AF85" s="121"/>
      <c r="AG85" s="158"/>
      <c r="AH85" s="30"/>
      <c r="AI85" s="14"/>
      <c r="AJ85" s="14"/>
      <c r="AK85" s="14"/>
      <c r="AL85" s="27"/>
      <c r="AM85" s="30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4"/>
      <c r="BE85" s="121"/>
    </row>
    <row r="86" spans="1:57" s="155" customFormat="1" ht="17.100000000000001" customHeight="1">
      <c r="A86" s="25"/>
      <c r="B86" s="25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4"/>
      <c r="AA86" s="14"/>
      <c r="AB86" s="14"/>
      <c r="AC86" s="14"/>
      <c r="AD86" s="24"/>
      <c r="AE86" s="27"/>
      <c r="AF86" s="14"/>
      <c r="AG86" s="24"/>
      <c r="AH86" s="30"/>
      <c r="AI86" s="14"/>
      <c r="AJ86" s="14"/>
      <c r="AK86" s="14"/>
      <c r="AL86" s="27"/>
      <c r="AM86" s="30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4"/>
      <c r="BE86" s="121"/>
    </row>
    <row r="87" spans="1:57" s="155" customFormat="1" ht="17.100000000000001" customHeight="1">
      <c r="A87" s="25"/>
      <c r="B87" s="25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4"/>
      <c r="AA87" s="14"/>
      <c r="AB87" s="14"/>
      <c r="AC87" s="14"/>
      <c r="AD87" s="14"/>
      <c r="AE87" s="24"/>
      <c r="AF87" s="14"/>
      <c r="AG87" s="24"/>
      <c r="AH87" s="30"/>
      <c r="AI87" s="14"/>
      <c r="AJ87" s="14"/>
      <c r="AK87" s="14"/>
      <c r="AL87" s="13"/>
      <c r="AM87" s="13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34"/>
      <c r="BE87" s="121"/>
    </row>
    <row r="88" spans="1:57" s="155" customFormat="1" ht="17.100000000000001" customHeight="1">
      <c r="A88" s="25"/>
      <c r="B88" s="25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4"/>
      <c r="AA88" s="14"/>
      <c r="AB88" s="14"/>
      <c r="AC88" s="14"/>
      <c r="AD88" s="14"/>
      <c r="AE88" s="24"/>
      <c r="AF88" s="14"/>
      <c r="AG88" s="27"/>
      <c r="AH88" s="30"/>
      <c r="AI88" s="14"/>
      <c r="AJ88" s="14"/>
      <c r="AK88" s="14"/>
      <c r="AL88" s="27"/>
      <c r="AM88" s="30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4"/>
      <c r="BE88" s="121"/>
    </row>
    <row r="89" spans="1:57" ht="17.100000000000001" customHeight="1"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</row>
    <row r="90" spans="1:57" ht="17.100000000000001" customHeight="1"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</row>
    <row r="91" spans="1:57" ht="17.100000000000001" customHeight="1"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</row>
    <row r="92" spans="1:57" ht="17.100000000000001" customHeight="1"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57" ht="17.100000000000001" customHeight="1"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</row>
    <row r="94" spans="1:57" ht="17.100000000000001" customHeight="1"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</row>
    <row r="95" spans="1:57" ht="17.100000000000001" customHeight="1"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spans="1:57" ht="17.100000000000001" customHeight="1"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</row>
  </sheetData>
  <mergeCells count="120">
    <mergeCell ref="E77:M78"/>
    <mergeCell ref="P77:X78"/>
    <mergeCell ref="AT39:AU39"/>
    <mergeCell ref="G40:H40"/>
    <mergeCell ref="S40:T40"/>
    <mergeCell ref="AG40:AH40"/>
    <mergeCell ref="E60:M61"/>
    <mergeCell ref="P67:X68"/>
    <mergeCell ref="S72:T72"/>
    <mergeCell ref="S69:T69"/>
    <mergeCell ref="AG72:AH72"/>
    <mergeCell ref="E46:M47"/>
    <mergeCell ref="P46:X47"/>
    <mergeCell ref="D38:M39"/>
    <mergeCell ref="D46:D79"/>
    <mergeCell ref="E70:M71"/>
    <mergeCell ref="S48:T48"/>
    <mergeCell ref="S79:T79"/>
    <mergeCell ref="AG79:AH79"/>
    <mergeCell ref="AG76:AH76"/>
    <mergeCell ref="AT61:AU61"/>
    <mergeCell ref="AT71:AU71"/>
    <mergeCell ref="AT76:AU76"/>
    <mergeCell ref="O46:O79"/>
    <mergeCell ref="AT74:AU74"/>
    <mergeCell ref="AG59:AH59"/>
    <mergeCell ref="AT78:AU78"/>
    <mergeCell ref="AG75:AH75"/>
    <mergeCell ref="AT68:AU68"/>
    <mergeCell ref="AT66:AU66"/>
    <mergeCell ref="AG69:AH69"/>
    <mergeCell ref="P70:X71"/>
    <mergeCell ref="S65:T65"/>
    <mergeCell ref="P53:X54"/>
    <mergeCell ref="S62:T62"/>
    <mergeCell ref="S51:T51"/>
    <mergeCell ref="S55:T55"/>
    <mergeCell ref="P63:X64"/>
    <mergeCell ref="P49:X50"/>
    <mergeCell ref="P60:X61"/>
    <mergeCell ref="AG9:AH9"/>
    <mergeCell ref="D7:M8"/>
    <mergeCell ref="O7:X8"/>
    <mergeCell ref="AG27:AH27"/>
    <mergeCell ref="AG26:AH26"/>
    <mergeCell ref="D31:M32"/>
    <mergeCell ref="AT29:AU29"/>
    <mergeCell ref="S23:T23"/>
    <mergeCell ref="AT11:AU11"/>
    <mergeCell ref="AG12:AH12"/>
    <mergeCell ref="AT13:AU13"/>
    <mergeCell ref="O17:X18"/>
    <mergeCell ref="G23:H23"/>
    <mergeCell ref="AG23:AH23"/>
    <mergeCell ref="AG16:AH16"/>
    <mergeCell ref="AG13:AH13"/>
    <mergeCell ref="D21:M22"/>
    <mergeCell ref="O21:X22"/>
    <mergeCell ref="AG19:AH19"/>
    <mergeCell ref="AZ12:BC13"/>
    <mergeCell ref="BB17:BC17"/>
    <mergeCell ref="AT18:AU18"/>
    <mergeCell ref="AZ26:BC27"/>
    <mergeCell ref="AT15:AU15"/>
    <mergeCell ref="AT27:AU27"/>
    <mergeCell ref="AT20:AU20"/>
    <mergeCell ref="AV26:AY27"/>
    <mergeCell ref="AT8:AU8"/>
    <mergeCell ref="AT25:AU25"/>
    <mergeCell ref="AT22:AU22"/>
    <mergeCell ref="AV12:AY13"/>
    <mergeCell ref="AX17:AY17"/>
    <mergeCell ref="AT54:AU54"/>
    <mergeCell ref="AG36:AH36"/>
    <mergeCell ref="AT52:AU52"/>
    <mergeCell ref="AG37:AH37"/>
    <mergeCell ref="AT37:AU37"/>
    <mergeCell ref="AG48:AH48"/>
    <mergeCell ref="AG33:AH33"/>
    <mergeCell ref="AT47:AU47"/>
    <mergeCell ref="AG62:AH62"/>
    <mergeCell ref="AT59:AU59"/>
    <mergeCell ref="AY58:AZ58"/>
    <mergeCell ref="AW56:AZ57"/>
    <mergeCell ref="S75:T75"/>
    <mergeCell ref="S58:T58"/>
    <mergeCell ref="P56:X57"/>
    <mergeCell ref="P73:X74"/>
    <mergeCell ref="AG20:AH20"/>
    <mergeCell ref="O24:X25"/>
    <mergeCell ref="S26:T26"/>
    <mergeCell ref="O28:X29"/>
    <mergeCell ref="S30:T30"/>
    <mergeCell ref="AG51:AH51"/>
    <mergeCell ref="AG55:AH55"/>
    <mergeCell ref="AT35:AU35"/>
    <mergeCell ref="AT64:AU64"/>
    <mergeCell ref="AT57:AU57"/>
    <mergeCell ref="AG52:AH52"/>
    <mergeCell ref="AT50:AU50"/>
    <mergeCell ref="AG58:AH58"/>
    <mergeCell ref="AG30:AH30"/>
    <mergeCell ref="O31:X32"/>
    <mergeCell ref="AT32:AU32"/>
    <mergeCell ref="AG65:AH65"/>
    <mergeCell ref="AG66:AH66"/>
    <mergeCell ref="AB5:AE5"/>
    <mergeCell ref="AB44:AE44"/>
    <mergeCell ref="S12:T12"/>
    <mergeCell ref="S19:T19"/>
    <mergeCell ref="S36:T36"/>
    <mergeCell ref="O10:X11"/>
    <mergeCell ref="S33:T33"/>
    <mergeCell ref="S16:T16"/>
    <mergeCell ref="G33:H33"/>
    <mergeCell ref="O38:X39"/>
    <mergeCell ref="O14:X15"/>
    <mergeCell ref="O34:X35"/>
    <mergeCell ref="G9:H9"/>
    <mergeCell ref="S9:T9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  <rowBreaks count="1" manualBreakCount="1">
    <brk id="81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U75"/>
  <sheetViews>
    <sheetView view="pageBreakPreview" topLeftCell="A52" zoomScale="85" zoomScaleNormal="100" zoomScaleSheetLayoutView="85" workbookViewId="0">
      <selection activeCell="L69" sqref="L69"/>
    </sheetView>
  </sheetViews>
  <sheetFormatPr defaultRowHeight="17.100000000000001" customHeight="1"/>
  <cols>
    <col min="1" max="1" width="4.625" style="149" customWidth="1"/>
    <col min="2" max="2" width="7.625" style="149" customWidth="1"/>
    <col min="3" max="3" width="35.625" style="10" customWidth="1"/>
    <col min="4" max="10" width="2.375" style="149" customWidth="1"/>
    <col min="11" max="12" width="2.375" style="10" customWidth="1"/>
    <col min="13" max="13" width="3.125" style="10" customWidth="1"/>
    <col min="14" max="16" width="2.375" style="10" customWidth="1"/>
    <col min="17" max="20" width="2.375" style="149" customWidth="1"/>
    <col min="21" max="22" width="2.375" style="150" customWidth="1"/>
    <col min="23" max="23" width="2.375" style="149" customWidth="1"/>
    <col min="24" max="25" width="2.375" style="150" customWidth="1"/>
    <col min="26" max="44" width="2.375" style="149" customWidth="1"/>
    <col min="45" max="46" width="8.625" style="149" customWidth="1"/>
    <col min="47" max="47" width="2.75" style="149" customWidth="1"/>
    <col min="48" max="16384" width="9" style="149"/>
  </cols>
  <sheetData>
    <row r="1" spans="1:47" ht="17.100000000000001" customHeight="1">
      <c r="A1" s="1"/>
    </row>
    <row r="2" spans="1:47" ht="17.100000000000001" customHeight="1">
      <c r="A2" s="1"/>
    </row>
    <row r="3" spans="1:47" ht="17.100000000000001" customHeight="1">
      <c r="A3" s="1"/>
    </row>
    <row r="4" spans="1:47" ht="17.100000000000001" customHeight="1">
      <c r="A4" s="1"/>
      <c r="B4" s="1" t="s">
        <v>1215</v>
      </c>
    </row>
    <row r="5" spans="1:47" s="155" customFormat="1" ht="17.100000000000001" customHeight="1">
      <c r="A5" s="2" t="s">
        <v>122</v>
      </c>
      <c r="B5" s="151"/>
      <c r="C5" s="11" t="s">
        <v>114</v>
      </c>
      <c r="D5" s="152"/>
      <c r="E5" s="148"/>
      <c r="F5" s="148"/>
      <c r="G5" s="148"/>
      <c r="H5" s="148"/>
      <c r="I5" s="148"/>
      <c r="J5" s="148"/>
      <c r="K5" s="16"/>
      <c r="L5" s="16"/>
      <c r="M5" s="16"/>
      <c r="N5" s="16"/>
      <c r="O5" s="16"/>
      <c r="P5" s="16"/>
      <c r="Q5" s="148"/>
      <c r="R5" s="148"/>
      <c r="S5" s="148"/>
      <c r="T5" s="12"/>
      <c r="U5" s="153"/>
      <c r="V5" s="153"/>
      <c r="W5" s="148"/>
      <c r="X5" s="154" t="s">
        <v>123</v>
      </c>
      <c r="Y5" s="153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3" t="s">
        <v>115</v>
      </c>
      <c r="AT5" s="3" t="s">
        <v>116</v>
      </c>
      <c r="AU5" s="121"/>
    </row>
    <row r="6" spans="1:47" s="155" customFormat="1" ht="17.100000000000001" customHeight="1">
      <c r="A6" s="4" t="s">
        <v>117</v>
      </c>
      <c r="B6" s="5" t="s">
        <v>118</v>
      </c>
      <c r="C6" s="21"/>
      <c r="D6" s="124"/>
      <c r="E6" s="122"/>
      <c r="F6" s="122"/>
      <c r="G6" s="122"/>
      <c r="H6" s="122"/>
      <c r="I6" s="122"/>
      <c r="J6" s="122"/>
      <c r="K6" s="20"/>
      <c r="L6" s="20"/>
      <c r="M6" s="20"/>
      <c r="N6" s="20"/>
      <c r="O6" s="20"/>
      <c r="P6" s="20"/>
      <c r="Q6" s="122"/>
      <c r="R6" s="122"/>
      <c r="S6" s="122"/>
      <c r="T6" s="122"/>
      <c r="U6" s="156"/>
      <c r="V6" s="156"/>
      <c r="W6" s="122"/>
      <c r="X6" s="156"/>
      <c r="Y6" s="156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6" t="s">
        <v>119</v>
      </c>
      <c r="AT6" s="6" t="s">
        <v>120</v>
      </c>
      <c r="AU6" s="121"/>
    </row>
    <row r="7" spans="1:47" s="155" customFormat="1" ht="17.100000000000001" customHeight="1">
      <c r="A7" s="7">
        <v>16</v>
      </c>
      <c r="B7" s="8">
        <v>3195</v>
      </c>
      <c r="C7" s="9" t="s">
        <v>2188</v>
      </c>
      <c r="D7" s="242" t="s">
        <v>111</v>
      </c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15"/>
      <c r="P7" s="16"/>
      <c r="Q7" s="16"/>
      <c r="R7" s="16"/>
      <c r="S7" s="16"/>
      <c r="T7" s="28"/>
      <c r="U7" s="28"/>
      <c r="V7" s="148"/>
      <c r="W7" s="16"/>
      <c r="X7" s="44"/>
      <c r="Y7" s="4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26"/>
      <c r="AN7" s="39"/>
      <c r="AO7" s="40"/>
      <c r="AP7" s="53"/>
      <c r="AQ7" s="46"/>
      <c r="AR7" s="52"/>
      <c r="AS7" s="195">
        <f>ROUND(L9*(1+AQ15),0)</f>
        <v>311</v>
      </c>
      <c r="AT7" s="49" t="s">
        <v>1790</v>
      </c>
    </row>
    <row r="8" spans="1:47" s="155" customFormat="1" ht="17.100000000000001" customHeight="1">
      <c r="A8" s="7">
        <v>16</v>
      </c>
      <c r="B8" s="8">
        <v>3196</v>
      </c>
      <c r="C8" s="9" t="s">
        <v>177</v>
      </c>
      <c r="D8" s="247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133"/>
      <c r="P8" s="19"/>
      <c r="Q8" s="20"/>
      <c r="R8" s="20"/>
      <c r="S8" s="20"/>
      <c r="T8" s="31"/>
      <c r="U8" s="31"/>
      <c r="V8" s="122"/>
      <c r="W8" s="122"/>
      <c r="X8" s="122"/>
      <c r="Y8" s="129"/>
      <c r="Z8" s="43" t="s">
        <v>1853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2" t="s">
        <v>1792</v>
      </c>
      <c r="AN8" s="230">
        <v>1</v>
      </c>
      <c r="AO8" s="231"/>
      <c r="AP8" s="54"/>
      <c r="AQ8" s="27"/>
      <c r="AR8" s="48"/>
      <c r="AS8" s="195">
        <f>ROUND(ROUND(L9*AN8,0)*(1+AQ15),0)</f>
        <v>311</v>
      </c>
      <c r="AT8" s="29"/>
    </row>
    <row r="9" spans="1:47" s="155" customFormat="1" ht="17.100000000000001" customHeight="1">
      <c r="A9" s="7">
        <v>16</v>
      </c>
      <c r="B9" s="8">
        <v>3197</v>
      </c>
      <c r="C9" s="9" t="s">
        <v>2189</v>
      </c>
      <c r="D9" s="55"/>
      <c r="E9" s="56"/>
      <c r="F9" s="56"/>
      <c r="G9" s="134"/>
      <c r="H9" s="135"/>
      <c r="I9" s="135"/>
      <c r="J9" s="135"/>
      <c r="K9" s="135"/>
      <c r="L9" s="241">
        <v>249</v>
      </c>
      <c r="M9" s="241"/>
      <c r="N9" s="14" t="s">
        <v>121</v>
      </c>
      <c r="O9" s="18"/>
      <c r="P9" s="91" t="s">
        <v>265</v>
      </c>
      <c r="Q9" s="92"/>
      <c r="R9" s="92"/>
      <c r="S9" s="92"/>
      <c r="T9" s="92"/>
      <c r="U9" s="92"/>
      <c r="V9" s="33"/>
      <c r="W9" s="24" t="s">
        <v>1792</v>
      </c>
      <c r="X9" s="239">
        <v>0.7</v>
      </c>
      <c r="Y9" s="240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26"/>
      <c r="AN9" s="39"/>
      <c r="AO9" s="40"/>
      <c r="AP9" s="42"/>
      <c r="AQ9" s="37"/>
      <c r="AR9" s="38"/>
      <c r="AS9" s="195">
        <f>ROUND(ROUND(L9*X10,0)*(1+AQ15),0)</f>
        <v>218</v>
      </c>
      <c r="AT9" s="29"/>
    </row>
    <row r="10" spans="1:47" s="155" customFormat="1" ht="17.100000000000001" hidden="1" customHeight="1">
      <c r="A10" s="7">
        <v>16</v>
      </c>
      <c r="B10" s="8">
        <v>3198</v>
      </c>
      <c r="C10" s="9" t="s">
        <v>308</v>
      </c>
      <c r="D10" s="57"/>
      <c r="E10" s="58"/>
      <c r="F10" s="58"/>
      <c r="G10" s="136"/>
      <c r="H10" s="136"/>
      <c r="I10" s="136"/>
      <c r="J10" s="137"/>
      <c r="K10" s="137"/>
      <c r="L10" s="200"/>
      <c r="M10" s="200"/>
      <c r="N10" s="20"/>
      <c r="O10" s="21"/>
      <c r="P10" s="93" t="s">
        <v>2160</v>
      </c>
      <c r="Q10" s="94"/>
      <c r="R10" s="94"/>
      <c r="S10" s="94"/>
      <c r="T10" s="94"/>
      <c r="U10" s="94"/>
      <c r="V10" s="50"/>
      <c r="W10" s="22" t="s">
        <v>1792</v>
      </c>
      <c r="X10" s="230">
        <v>0.7</v>
      </c>
      <c r="Y10" s="231"/>
      <c r="Z10" s="43" t="s">
        <v>1853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2" t="s">
        <v>1792</v>
      </c>
      <c r="AN10" s="230">
        <v>1</v>
      </c>
      <c r="AO10" s="231"/>
      <c r="AP10" s="54"/>
      <c r="AQ10" s="27"/>
      <c r="AR10" s="48"/>
      <c r="AS10" s="196">
        <f>ROUND(ROUND(ROUND(L9*X10,0)*AN10,0)*(1+AQ15),0)</f>
        <v>218</v>
      </c>
      <c r="AT10" s="29"/>
    </row>
    <row r="11" spans="1:47" s="155" customFormat="1" ht="17.100000000000001" customHeight="1">
      <c r="A11" s="7">
        <v>16</v>
      </c>
      <c r="B11" s="8">
        <v>3199</v>
      </c>
      <c r="C11" s="9" t="s">
        <v>2190</v>
      </c>
      <c r="D11" s="232" t="s">
        <v>112</v>
      </c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15"/>
      <c r="P11" s="16"/>
      <c r="Q11" s="16"/>
      <c r="R11" s="16"/>
      <c r="S11" s="16"/>
      <c r="T11" s="28"/>
      <c r="U11" s="28"/>
      <c r="V11" s="148"/>
      <c r="W11" s="16"/>
      <c r="X11" s="44"/>
      <c r="Y11" s="45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26"/>
      <c r="AN11" s="39"/>
      <c r="AO11" s="40"/>
      <c r="AP11" s="252" t="s">
        <v>828</v>
      </c>
      <c r="AQ11" s="253"/>
      <c r="AR11" s="254"/>
      <c r="AS11" s="195">
        <f>ROUND(L13*(1+AQ15),0)</f>
        <v>491</v>
      </c>
      <c r="AT11" s="29"/>
    </row>
    <row r="12" spans="1:47" s="155" customFormat="1" ht="17.100000000000001" customHeight="1">
      <c r="A12" s="7">
        <v>16</v>
      </c>
      <c r="B12" s="8">
        <v>3200</v>
      </c>
      <c r="C12" s="9" t="s">
        <v>178</v>
      </c>
      <c r="D12" s="250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133"/>
      <c r="P12" s="19"/>
      <c r="Q12" s="20"/>
      <c r="R12" s="20"/>
      <c r="S12" s="20"/>
      <c r="T12" s="31"/>
      <c r="U12" s="31"/>
      <c r="V12" s="122"/>
      <c r="W12" s="122"/>
      <c r="X12" s="122"/>
      <c r="Y12" s="129"/>
      <c r="Z12" s="43" t="s">
        <v>1853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2" t="s">
        <v>1792</v>
      </c>
      <c r="AN12" s="230">
        <v>1</v>
      </c>
      <c r="AO12" s="231"/>
      <c r="AP12" s="252"/>
      <c r="AQ12" s="253"/>
      <c r="AR12" s="254"/>
      <c r="AS12" s="195">
        <f>ROUND(ROUND(L13*AN12,0)*(1+AQ15),0)</f>
        <v>491</v>
      </c>
      <c r="AT12" s="29"/>
    </row>
    <row r="13" spans="1:47" s="155" customFormat="1" ht="17.100000000000001" customHeight="1">
      <c r="A13" s="7">
        <v>16</v>
      </c>
      <c r="B13" s="8">
        <v>3201</v>
      </c>
      <c r="C13" s="9" t="s">
        <v>2191</v>
      </c>
      <c r="D13" s="55"/>
      <c r="E13" s="56"/>
      <c r="F13" s="56"/>
      <c r="G13" s="134"/>
      <c r="H13" s="135"/>
      <c r="I13" s="135"/>
      <c r="J13" s="135"/>
      <c r="K13" s="135"/>
      <c r="L13" s="241">
        <v>393</v>
      </c>
      <c r="M13" s="241"/>
      <c r="N13" s="14" t="s">
        <v>121</v>
      </c>
      <c r="O13" s="18"/>
      <c r="P13" s="91" t="s">
        <v>265</v>
      </c>
      <c r="Q13" s="92"/>
      <c r="R13" s="92"/>
      <c r="S13" s="92"/>
      <c r="T13" s="92"/>
      <c r="U13" s="92"/>
      <c r="V13" s="33"/>
      <c r="W13" s="24" t="s">
        <v>1792</v>
      </c>
      <c r="X13" s="239">
        <v>0.7</v>
      </c>
      <c r="Y13" s="240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26"/>
      <c r="AN13" s="39"/>
      <c r="AO13" s="40"/>
      <c r="AP13" s="252"/>
      <c r="AQ13" s="253"/>
      <c r="AR13" s="254"/>
      <c r="AS13" s="195">
        <f>ROUND(ROUND(L13*X14,0)*(1+AQ15),0)</f>
        <v>344</v>
      </c>
      <c r="AT13" s="29"/>
    </row>
    <row r="14" spans="1:47" s="155" customFormat="1" ht="17.100000000000001" hidden="1" customHeight="1">
      <c r="A14" s="7">
        <v>16</v>
      </c>
      <c r="B14" s="8">
        <v>3202</v>
      </c>
      <c r="C14" s="9" t="s">
        <v>309</v>
      </c>
      <c r="D14" s="57"/>
      <c r="E14" s="58"/>
      <c r="F14" s="58"/>
      <c r="G14" s="136"/>
      <c r="H14" s="136"/>
      <c r="I14" s="136"/>
      <c r="J14" s="137"/>
      <c r="K14" s="137"/>
      <c r="L14" s="20"/>
      <c r="M14" s="20"/>
      <c r="N14" s="20"/>
      <c r="O14" s="21"/>
      <c r="P14" s="93" t="s">
        <v>2160</v>
      </c>
      <c r="Q14" s="94"/>
      <c r="R14" s="94"/>
      <c r="S14" s="94"/>
      <c r="T14" s="94"/>
      <c r="U14" s="94"/>
      <c r="V14" s="50"/>
      <c r="W14" s="22" t="s">
        <v>1792</v>
      </c>
      <c r="X14" s="230">
        <v>0.7</v>
      </c>
      <c r="Y14" s="231"/>
      <c r="Z14" s="43" t="s">
        <v>1853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2" t="s">
        <v>1792</v>
      </c>
      <c r="AN14" s="230">
        <v>1</v>
      </c>
      <c r="AO14" s="231"/>
      <c r="AP14" s="252"/>
      <c r="AQ14" s="253"/>
      <c r="AR14" s="254"/>
      <c r="AS14" s="196">
        <f>ROUND(ROUND(ROUND(L13*X14,0)*AN14,0)*(1+AQ15),0)</f>
        <v>344</v>
      </c>
      <c r="AT14" s="29"/>
    </row>
    <row r="15" spans="1:47" s="155" customFormat="1" ht="17.100000000000001" customHeight="1">
      <c r="A15" s="7">
        <v>16</v>
      </c>
      <c r="B15" s="8">
        <v>3203</v>
      </c>
      <c r="C15" s="9" t="s">
        <v>2192</v>
      </c>
      <c r="D15" s="232" t="s">
        <v>1208</v>
      </c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15"/>
      <c r="P15" s="16"/>
      <c r="Q15" s="16"/>
      <c r="R15" s="16"/>
      <c r="S15" s="16"/>
      <c r="T15" s="28"/>
      <c r="U15" s="28"/>
      <c r="V15" s="148"/>
      <c r="W15" s="16"/>
      <c r="X15" s="44"/>
      <c r="Y15" s="45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26"/>
      <c r="AN15" s="39"/>
      <c r="AO15" s="40"/>
      <c r="AP15" s="36" t="s">
        <v>1792</v>
      </c>
      <c r="AQ15" s="239">
        <v>0.25</v>
      </c>
      <c r="AR15" s="240"/>
      <c r="AS15" s="195">
        <f>ROUND(L17*(1+AQ15),0)</f>
        <v>714</v>
      </c>
      <c r="AT15" s="29"/>
    </row>
    <row r="16" spans="1:47" s="155" customFormat="1" ht="17.100000000000001" customHeight="1">
      <c r="A16" s="7">
        <v>16</v>
      </c>
      <c r="B16" s="8">
        <v>3204</v>
      </c>
      <c r="C16" s="9" t="s">
        <v>179</v>
      </c>
      <c r="D16" s="250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133"/>
      <c r="P16" s="19"/>
      <c r="Q16" s="20"/>
      <c r="R16" s="20"/>
      <c r="S16" s="20"/>
      <c r="T16" s="31"/>
      <c r="U16" s="31"/>
      <c r="V16" s="122"/>
      <c r="W16" s="122"/>
      <c r="X16" s="122"/>
      <c r="Y16" s="129"/>
      <c r="Z16" s="43" t="s">
        <v>1853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2" t="s">
        <v>1792</v>
      </c>
      <c r="AN16" s="230">
        <v>1</v>
      </c>
      <c r="AO16" s="231"/>
      <c r="AQ16" s="66"/>
      <c r="AR16" s="67" t="s">
        <v>824</v>
      </c>
      <c r="AS16" s="195">
        <f>ROUND(ROUND(L17*AN16,0)*(1+AQ15),0)</f>
        <v>714</v>
      </c>
      <c r="AT16" s="29"/>
    </row>
    <row r="17" spans="1:47" s="155" customFormat="1" ht="17.100000000000001" customHeight="1">
      <c r="A17" s="7">
        <v>16</v>
      </c>
      <c r="B17" s="8">
        <v>3205</v>
      </c>
      <c r="C17" s="9" t="s">
        <v>2193</v>
      </c>
      <c r="D17" s="55"/>
      <c r="E17" s="56"/>
      <c r="F17" s="56"/>
      <c r="G17" s="134"/>
      <c r="H17" s="135"/>
      <c r="I17" s="135"/>
      <c r="J17" s="135"/>
      <c r="K17" s="135"/>
      <c r="L17" s="241">
        <v>571</v>
      </c>
      <c r="M17" s="241"/>
      <c r="N17" s="14" t="s">
        <v>121</v>
      </c>
      <c r="O17" s="18"/>
      <c r="P17" s="91" t="s">
        <v>265</v>
      </c>
      <c r="Q17" s="92"/>
      <c r="R17" s="92"/>
      <c r="S17" s="92"/>
      <c r="T17" s="92"/>
      <c r="U17" s="92"/>
      <c r="V17" s="33"/>
      <c r="W17" s="24" t="s">
        <v>1792</v>
      </c>
      <c r="X17" s="239">
        <v>0.7</v>
      </c>
      <c r="Y17" s="240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26"/>
      <c r="AN17" s="39"/>
      <c r="AO17" s="40"/>
      <c r="AS17" s="195">
        <f>ROUND(ROUND(L17*X18,0)*(1+AQ15),0)</f>
        <v>500</v>
      </c>
      <c r="AT17" s="29"/>
    </row>
    <row r="18" spans="1:47" s="155" customFormat="1" ht="17.100000000000001" hidden="1" customHeight="1">
      <c r="A18" s="7">
        <v>16</v>
      </c>
      <c r="B18" s="8">
        <v>3206</v>
      </c>
      <c r="C18" s="9" t="s">
        <v>310</v>
      </c>
      <c r="D18" s="57"/>
      <c r="E18" s="58"/>
      <c r="F18" s="58"/>
      <c r="G18" s="136"/>
      <c r="H18" s="136"/>
      <c r="I18" s="136"/>
      <c r="J18" s="137"/>
      <c r="K18" s="137"/>
      <c r="L18" s="20"/>
      <c r="M18" s="20"/>
      <c r="N18" s="20"/>
      <c r="O18" s="21"/>
      <c r="P18" s="93" t="s">
        <v>2160</v>
      </c>
      <c r="Q18" s="94"/>
      <c r="R18" s="94"/>
      <c r="S18" s="94"/>
      <c r="T18" s="94"/>
      <c r="U18" s="94"/>
      <c r="V18" s="50"/>
      <c r="W18" s="22" t="s">
        <v>1792</v>
      </c>
      <c r="X18" s="230">
        <v>0.7</v>
      </c>
      <c r="Y18" s="231"/>
      <c r="Z18" s="43" t="s">
        <v>1853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2" t="s">
        <v>1792</v>
      </c>
      <c r="AN18" s="230">
        <v>1</v>
      </c>
      <c r="AO18" s="231"/>
      <c r="AS18" s="196">
        <f>ROUND(ROUND(ROUND(L17*X18,0)*AN18,0)*(1+AQ15),0)</f>
        <v>500</v>
      </c>
      <c r="AT18" s="29"/>
    </row>
    <row r="19" spans="1:47" s="155" customFormat="1" ht="17.100000000000001" customHeight="1">
      <c r="A19" s="7">
        <v>16</v>
      </c>
      <c r="B19" s="8">
        <v>3207</v>
      </c>
      <c r="C19" s="9" t="s">
        <v>2194</v>
      </c>
      <c r="D19" s="232" t="s">
        <v>1209</v>
      </c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15"/>
      <c r="P19" s="16"/>
      <c r="Q19" s="16"/>
      <c r="R19" s="16"/>
      <c r="S19" s="16"/>
      <c r="T19" s="28"/>
      <c r="U19" s="28"/>
      <c r="V19" s="148"/>
      <c r="W19" s="16"/>
      <c r="X19" s="44"/>
      <c r="Y19" s="45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26"/>
      <c r="AN19" s="39"/>
      <c r="AO19" s="40"/>
      <c r="AR19" s="123"/>
      <c r="AS19" s="195">
        <f>ROUND(L21*(1+AQ15),0)</f>
        <v>815</v>
      </c>
      <c r="AT19" s="29"/>
    </row>
    <row r="20" spans="1:47" s="155" customFormat="1" ht="17.100000000000001" customHeight="1">
      <c r="A20" s="7">
        <v>16</v>
      </c>
      <c r="B20" s="8">
        <v>3208</v>
      </c>
      <c r="C20" s="9" t="s">
        <v>180</v>
      </c>
      <c r="D20" s="250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133"/>
      <c r="P20" s="19"/>
      <c r="Q20" s="20"/>
      <c r="R20" s="20"/>
      <c r="S20" s="20"/>
      <c r="T20" s="31"/>
      <c r="U20" s="31"/>
      <c r="V20" s="122"/>
      <c r="W20" s="122"/>
      <c r="X20" s="122"/>
      <c r="Y20" s="129"/>
      <c r="Z20" s="43" t="s">
        <v>1853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2" t="s">
        <v>1792</v>
      </c>
      <c r="AN20" s="230">
        <v>1</v>
      </c>
      <c r="AO20" s="231"/>
      <c r="AS20" s="195">
        <f>ROUND(ROUND(L21*AN20,0)*(1+AQ15),0)</f>
        <v>815</v>
      </c>
      <c r="AT20" s="29"/>
    </row>
    <row r="21" spans="1:47" s="155" customFormat="1" ht="17.100000000000001" customHeight="1">
      <c r="A21" s="7">
        <v>16</v>
      </c>
      <c r="B21" s="8">
        <v>3209</v>
      </c>
      <c r="C21" s="9" t="s">
        <v>2195</v>
      </c>
      <c r="D21" s="55"/>
      <c r="E21" s="56"/>
      <c r="F21" s="56"/>
      <c r="G21" s="134"/>
      <c r="H21" s="135"/>
      <c r="I21" s="135"/>
      <c r="J21" s="135"/>
      <c r="K21" s="135"/>
      <c r="L21" s="241">
        <v>652</v>
      </c>
      <c r="M21" s="241"/>
      <c r="N21" s="14" t="s">
        <v>121</v>
      </c>
      <c r="O21" s="18"/>
      <c r="P21" s="91" t="s">
        <v>265</v>
      </c>
      <c r="Q21" s="92"/>
      <c r="R21" s="92"/>
      <c r="S21" s="92"/>
      <c r="T21" s="92"/>
      <c r="U21" s="92"/>
      <c r="V21" s="33"/>
      <c r="W21" s="24" t="s">
        <v>1792</v>
      </c>
      <c r="X21" s="239">
        <v>0.7</v>
      </c>
      <c r="Y21" s="240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26"/>
      <c r="AN21" s="39"/>
      <c r="AO21" s="40"/>
      <c r="AP21" s="42"/>
      <c r="AQ21" s="37"/>
      <c r="AR21" s="38"/>
      <c r="AS21" s="195">
        <f>ROUND(ROUND(L21*X22,0)*(1+AQ15),0)</f>
        <v>570</v>
      </c>
      <c r="AT21" s="29"/>
    </row>
    <row r="22" spans="1:47" s="155" customFormat="1" ht="17.100000000000001" hidden="1" customHeight="1">
      <c r="A22" s="7">
        <v>16</v>
      </c>
      <c r="B22" s="8">
        <v>3210</v>
      </c>
      <c r="C22" s="9" t="s">
        <v>311</v>
      </c>
      <c r="D22" s="57"/>
      <c r="E22" s="58"/>
      <c r="F22" s="58"/>
      <c r="G22" s="136"/>
      <c r="H22" s="136"/>
      <c r="I22" s="136"/>
      <c r="J22" s="137"/>
      <c r="K22" s="137"/>
      <c r="L22" s="20"/>
      <c r="M22" s="20"/>
      <c r="N22" s="20"/>
      <c r="O22" s="21"/>
      <c r="P22" s="93" t="s">
        <v>2160</v>
      </c>
      <c r="Q22" s="94"/>
      <c r="R22" s="94"/>
      <c r="S22" s="94"/>
      <c r="T22" s="94"/>
      <c r="U22" s="94"/>
      <c r="V22" s="50"/>
      <c r="W22" s="22" t="s">
        <v>1792</v>
      </c>
      <c r="X22" s="230">
        <v>0.7</v>
      </c>
      <c r="Y22" s="231"/>
      <c r="Z22" s="43" t="s">
        <v>1853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2" t="s">
        <v>1792</v>
      </c>
      <c r="AN22" s="230">
        <v>1</v>
      </c>
      <c r="AO22" s="231"/>
      <c r="AP22" s="54"/>
      <c r="AQ22" s="27"/>
      <c r="AR22" s="48"/>
      <c r="AS22" s="196">
        <f>ROUND(ROUND(ROUND(L21*X22,0)*AN22,0)*(1+AQ15),0)</f>
        <v>570</v>
      </c>
      <c r="AT22" s="29"/>
    </row>
    <row r="23" spans="1:47" s="155" customFormat="1" ht="17.100000000000001" customHeight="1">
      <c r="A23" s="7">
        <v>16</v>
      </c>
      <c r="B23" s="8">
        <v>3211</v>
      </c>
      <c r="C23" s="9" t="s">
        <v>2196</v>
      </c>
      <c r="D23" s="232" t="s">
        <v>1210</v>
      </c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15"/>
      <c r="P23" s="16"/>
      <c r="Q23" s="16"/>
      <c r="R23" s="16"/>
      <c r="S23" s="16"/>
      <c r="T23" s="28"/>
      <c r="U23" s="28"/>
      <c r="V23" s="148"/>
      <c r="W23" s="16"/>
      <c r="X23" s="44"/>
      <c r="Y23" s="45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26"/>
      <c r="AN23" s="39"/>
      <c r="AO23" s="40"/>
      <c r="AP23" s="42"/>
      <c r="AQ23" s="37"/>
      <c r="AR23" s="38"/>
      <c r="AS23" s="195">
        <f>ROUND(L25*(1+AQ15),0)</f>
        <v>918</v>
      </c>
      <c r="AT23" s="29"/>
    </row>
    <row r="24" spans="1:47" s="155" customFormat="1" ht="17.100000000000001" customHeight="1">
      <c r="A24" s="7">
        <v>16</v>
      </c>
      <c r="B24" s="8">
        <v>3212</v>
      </c>
      <c r="C24" s="9" t="s">
        <v>181</v>
      </c>
      <c r="D24" s="250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133"/>
      <c r="P24" s="19"/>
      <c r="Q24" s="20"/>
      <c r="R24" s="20"/>
      <c r="S24" s="20"/>
      <c r="T24" s="31"/>
      <c r="U24" s="31"/>
      <c r="V24" s="122"/>
      <c r="W24" s="122"/>
      <c r="X24" s="122"/>
      <c r="Y24" s="129"/>
      <c r="Z24" s="43" t="s">
        <v>1853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2" t="s">
        <v>1792</v>
      </c>
      <c r="AN24" s="230">
        <v>1</v>
      </c>
      <c r="AO24" s="231"/>
      <c r="AP24" s="54"/>
      <c r="AQ24" s="27"/>
      <c r="AR24" s="48"/>
      <c r="AS24" s="196">
        <f>ROUND(ROUND(L25*AN24,0)*(1+AQ15),0)</f>
        <v>918</v>
      </c>
      <c r="AT24" s="29"/>
    </row>
    <row r="25" spans="1:47" s="155" customFormat="1" ht="17.100000000000001" customHeight="1">
      <c r="A25" s="7">
        <v>16</v>
      </c>
      <c r="B25" s="8">
        <v>3213</v>
      </c>
      <c r="C25" s="9" t="s">
        <v>2197</v>
      </c>
      <c r="D25" s="57"/>
      <c r="E25" s="58"/>
      <c r="F25" s="58"/>
      <c r="G25" s="136"/>
      <c r="H25" s="137"/>
      <c r="I25" s="137"/>
      <c r="J25" s="137"/>
      <c r="K25" s="137"/>
      <c r="L25" s="238">
        <v>734</v>
      </c>
      <c r="M25" s="238"/>
      <c r="N25" s="20" t="s">
        <v>121</v>
      </c>
      <c r="O25" s="21"/>
      <c r="P25" s="112" t="s">
        <v>265</v>
      </c>
      <c r="Q25" s="113"/>
      <c r="R25" s="113"/>
      <c r="S25" s="113"/>
      <c r="T25" s="113"/>
      <c r="U25" s="113"/>
      <c r="V25" s="114"/>
      <c r="W25" s="26" t="s">
        <v>1792</v>
      </c>
      <c r="X25" s="236">
        <v>0.7</v>
      </c>
      <c r="Y25" s="23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26"/>
      <c r="AN25" s="39"/>
      <c r="AO25" s="40"/>
      <c r="AP25" s="115"/>
      <c r="AQ25" s="104"/>
      <c r="AR25" s="105"/>
      <c r="AS25" s="196">
        <f>ROUND(ROUND(L25*X26,0)*(1+AQ15),0)</f>
        <v>643</v>
      </c>
      <c r="AT25" s="41"/>
    </row>
    <row r="26" spans="1:47" s="155" customFormat="1" ht="17.100000000000001" hidden="1" customHeight="1">
      <c r="A26" s="7">
        <v>16</v>
      </c>
      <c r="B26" s="8">
        <v>3214</v>
      </c>
      <c r="C26" s="9" t="s">
        <v>312</v>
      </c>
      <c r="D26" s="57"/>
      <c r="E26" s="58"/>
      <c r="F26" s="58"/>
      <c r="G26" s="136"/>
      <c r="H26" s="136"/>
      <c r="I26" s="136"/>
      <c r="J26" s="137"/>
      <c r="K26" s="137"/>
      <c r="L26" s="20"/>
      <c r="M26" s="20"/>
      <c r="N26" s="20"/>
      <c r="O26" s="21"/>
      <c r="P26" s="93" t="s">
        <v>2160</v>
      </c>
      <c r="Q26" s="94"/>
      <c r="R26" s="94"/>
      <c r="S26" s="94"/>
      <c r="T26" s="94"/>
      <c r="U26" s="94"/>
      <c r="V26" s="50"/>
      <c r="W26" s="22" t="s">
        <v>1792</v>
      </c>
      <c r="X26" s="230">
        <v>0.7</v>
      </c>
      <c r="Y26" s="231"/>
      <c r="Z26" s="43" t="s">
        <v>1853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2" t="s">
        <v>1792</v>
      </c>
      <c r="AN26" s="230">
        <v>1</v>
      </c>
      <c r="AO26" s="231"/>
      <c r="AP26" s="61"/>
      <c r="AQ26" s="59"/>
      <c r="AR26" s="60"/>
      <c r="AS26" s="111">
        <f>ROUND(ROUND(ROUND(L25*X26,0)*AN26,0)*(1+AQ15),0)</f>
        <v>643</v>
      </c>
      <c r="AT26" s="41"/>
    </row>
    <row r="27" spans="1:47" ht="17.100000000000001" customHeight="1">
      <c r="A27" s="1"/>
    </row>
    <row r="28" spans="1:47" ht="17.100000000000001" customHeight="1">
      <c r="A28" s="1"/>
    </row>
    <row r="29" spans="1:47" ht="17.100000000000001" customHeight="1">
      <c r="A29" s="1"/>
      <c r="B29" s="1" t="s">
        <v>1216</v>
      </c>
    </row>
    <row r="30" spans="1:47" s="155" customFormat="1" ht="17.100000000000001" customHeight="1">
      <c r="A30" s="2" t="s">
        <v>1793</v>
      </c>
      <c r="B30" s="151"/>
      <c r="C30" s="11" t="s">
        <v>114</v>
      </c>
      <c r="D30" s="152"/>
      <c r="E30" s="148"/>
      <c r="F30" s="148"/>
      <c r="G30" s="148"/>
      <c r="H30" s="148"/>
      <c r="I30" s="148"/>
      <c r="J30" s="148"/>
      <c r="K30" s="16"/>
      <c r="L30" s="16"/>
      <c r="M30" s="16"/>
      <c r="N30" s="16"/>
      <c r="O30" s="16"/>
      <c r="P30" s="16"/>
      <c r="Q30" s="148"/>
      <c r="R30" s="148"/>
      <c r="S30" s="148"/>
      <c r="T30" s="12"/>
      <c r="U30" s="153"/>
      <c r="V30" s="153"/>
      <c r="W30" s="148"/>
      <c r="X30" s="154" t="s">
        <v>1794</v>
      </c>
      <c r="Y30" s="153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3" t="s">
        <v>115</v>
      </c>
      <c r="AT30" s="3" t="s">
        <v>116</v>
      </c>
      <c r="AU30" s="121"/>
    </row>
    <row r="31" spans="1:47" s="155" customFormat="1" ht="17.100000000000001" customHeight="1">
      <c r="A31" s="4" t="s">
        <v>117</v>
      </c>
      <c r="B31" s="5" t="s">
        <v>118</v>
      </c>
      <c r="C31" s="21"/>
      <c r="D31" s="124"/>
      <c r="E31" s="122"/>
      <c r="F31" s="122"/>
      <c r="G31" s="122"/>
      <c r="H31" s="122"/>
      <c r="I31" s="122"/>
      <c r="J31" s="122"/>
      <c r="K31" s="20"/>
      <c r="L31" s="20"/>
      <c r="M31" s="20"/>
      <c r="N31" s="20"/>
      <c r="O31" s="20"/>
      <c r="P31" s="20"/>
      <c r="Q31" s="122"/>
      <c r="R31" s="122"/>
      <c r="S31" s="122"/>
      <c r="T31" s="122"/>
      <c r="U31" s="156"/>
      <c r="V31" s="156"/>
      <c r="W31" s="122"/>
      <c r="X31" s="156"/>
      <c r="Y31" s="156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6" t="s">
        <v>119</v>
      </c>
      <c r="AT31" s="6" t="s">
        <v>120</v>
      </c>
      <c r="AU31" s="121"/>
    </row>
    <row r="32" spans="1:47" s="155" customFormat="1" ht="17.100000000000001" customHeight="1">
      <c r="A32" s="7">
        <v>16</v>
      </c>
      <c r="B32" s="8">
        <v>3215</v>
      </c>
      <c r="C32" s="9" t="s">
        <v>2198</v>
      </c>
      <c r="D32" s="232" t="s">
        <v>1211</v>
      </c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15"/>
      <c r="P32" s="16"/>
      <c r="Q32" s="16"/>
      <c r="R32" s="16"/>
      <c r="S32" s="16"/>
      <c r="T32" s="28"/>
      <c r="U32" s="28"/>
      <c r="V32" s="148"/>
      <c r="W32" s="16"/>
      <c r="X32" s="44"/>
      <c r="Y32" s="45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26"/>
      <c r="AN32" s="39"/>
      <c r="AO32" s="40"/>
      <c r="AP32" s="53"/>
      <c r="AQ32" s="46"/>
      <c r="AR32" s="52"/>
      <c r="AS32" s="195">
        <f>ROUND(L34*(1+AQ40),0)</f>
        <v>311</v>
      </c>
      <c r="AT32" s="49" t="s">
        <v>1790</v>
      </c>
    </row>
    <row r="33" spans="1:46" s="155" customFormat="1" ht="17.100000000000001" customHeight="1">
      <c r="A33" s="7">
        <v>16</v>
      </c>
      <c r="B33" s="8">
        <v>3216</v>
      </c>
      <c r="C33" s="9" t="s">
        <v>182</v>
      </c>
      <c r="D33" s="250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133"/>
      <c r="P33" s="19"/>
      <c r="Q33" s="20"/>
      <c r="R33" s="20"/>
      <c r="S33" s="20"/>
      <c r="T33" s="31"/>
      <c r="U33" s="31"/>
      <c r="V33" s="122"/>
      <c r="W33" s="122"/>
      <c r="X33" s="122"/>
      <c r="Y33" s="129"/>
      <c r="Z33" s="43" t="s">
        <v>1853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2" t="s">
        <v>1792</v>
      </c>
      <c r="AN33" s="230">
        <v>1</v>
      </c>
      <c r="AO33" s="231"/>
      <c r="AP33" s="54"/>
      <c r="AQ33" s="27"/>
      <c r="AR33" s="48"/>
      <c r="AS33" s="195">
        <f>ROUND(ROUND(L34*AN33,0)*(1+AQ40),0)</f>
        <v>311</v>
      </c>
      <c r="AT33" s="29"/>
    </row>
    <row r="34" spans="1:46" s="155" customFormat="1" ht="17.100000000000001" customHeight="1">
      <c r="A34" s="7">
        <v>16</v>
      </c>
      <c r="B34" s="8">
        <v>3217</v>
      </c>
      <c r="C34" s="9" t="s">
        <v>2199</v>
      </c>
      <c r="D34" s="55"/>
      <c r="E34" s="56"/>
      <c r="F34" s="56"/>
      <c r="G34" s="134"/>
      <c r="H34" s="135"/>
      <c r="I34" s="135"/>
      <c r="J34" s="135"/>
      <c r="K34" s="135"/>
      <c r="L34" s="241">
        <v>249</v>
      </c>
      <c r="M34" s="241"/>
      <c r="N34" s="14" t="s">
        <v>121</v>
      </c>
      <c r="O34" s="18"/>
      <c r="P34" s="91" t="s">
        <v>265</v>
      </c>
      <c r="Q34" s="92"/>
      <c r="R34" s="92"/>
      <c r="S34" s="92"/>
      <c r="T34" s="92"/>
      <c r="U34" s="92"/>
      <c r="V34" s="33"/>
      <c r="W34" s="24" t="s">
        <v>1792</v>
      </c>
      <c r="X34" s="239">
        <v>0.7</v>
      </c>
      <c r="Y34" s="240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26"/>
      <c r="AN34" s="39"/>
      <c r="AO34" s="40"/>
      <c r="AP34" s="42"/>
      <c r="AQ34" s="37"/>
      <c r="AR34" s="38"/>
      <c r="AS34" s="195">
        <f>ROUND(ROUND(L34*X35,0)*(1+AQ40),0)</f>
        <v>218</v>
      </c>
      <c r="AT34" s="29"/>
    </row>
    <row r="35" spans="1:46" s="155" customFormat="1" ht="17.100000000000001" hidden="1" customHeight="1">
      <c r="A35" s="7">
        <v>16</v>
      </c>
      <c r="B35" s="8">
        <v>3218</v>
      </c>
      <c r="C35" s="9" t="s">
        <v>313</v>
      </c>
      <c r="D35" s="57"/>
      <c r="E35" s="58"/>
      <c r="F35" s="58"/>
      <c r="G35" s="136"/>
      <c r="H35" s="136"/>
      <c r="I35" s="136"/>
      <c r="J35" s="137"/>
      <c r="K35" s="137"/>
      <c r="L35" s="20"/>
      <c r="M35" s="20"/>
      <c r="N35" s="20"/>
      <c r="O35" s="21"/>
      <c r="P35" s="93"/>
      <c r="Q35" s="94"/>
      <c r="R35" s="94"/>
      <c r="S35" s="94"/>
      <c r="T35" s="94"/>
      <c r="U35" s="94"/>
      <c r="V35" s="50"/>
      <c r="W35" s="22" t="s">
        <v>1792</v>
      </c>
      <c r="X35" s="230">
        <v>0.7</v>
      </c>
      <c r="Y35" s="231"/>
      <c r="Z35" s="43" t="s">
        <v>1853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2" t="s">
        <v>1792</v>
      </c>
      <c r="AN35" s="230">
        <v>1</v>
      </c>
      <c r="AO35" s="231"/>
      <c r="AP35" s="54"/>
      <c r="AQ35" s="27"/>
      <c r="AR35" s="48"/>
      <c r="AS35" s="196">
        <f>ROUND(ROUND(ROUND(L34*X35,0)*AN35,0)*(1+AQ40),0)</f>
        <v>218</v>
      </c>
      <c r="AT35" s="29"/>
    </row>
    <row r="36" spans="1:46" s="155" customFormat="1" ht="17.100000000000001" customHeight="1">
      <c r="A36" s="7">
        <v>16</v>
      </c>
      <c r="B36" s="8">
        <v>3219</v>
      </c>
      <c r="C36" s="9" t="s">
        <v>2200</v>
      </c>
      <c r="D36" s="232" t="s">
        <v>1212</v>
      </c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15"/>
      <c r="P36" s="16"/>
      <c r="Q36" s="16"/>
      <c r="R36" s="16"/>
      <c r="S36" s="16"/>
      <c r="T36" s="28"/>
      <c r="U36" s="28"/>
      <c r="V36" s="148"/>
      <c r="W36" s="16"/>
      <c r="X36" s="44"/>
      <c r="Y36" s="45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26"/>
      <c r="AN36" s="39"/>
      <c r="AO36" s="40"/>
      <c r="AP36" s="252" t="s">
        <v>827</v>
      </c>
      <c r="AQ36" s="253"/>
      <c r="AR36" s="254"/>
      <c r="AS36" s="195">
        <f>ROUND(L38*(1+AQ40),0)</f>
        <v>491</v>
      </c>
      <c r="AT36" s="29"/>
    </row>
    <row r="37" spans="1:46" s="155" customFormat="1" ht="17.100000000000001" customHeight="1">
      <c r="A37" s="7">
        <v>16</v>
      </c>
      <c r="B37" s="8">
        <v>3220</v>
      </c>
      <c r="C37" s="9" t="s">
        <v>183</v>
      </c>
      <c r="D37" s="250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133"/>
      <c r="P37" s="19"/>
      <c r="Q37" s="20"/>
      <c r="R37" s="20"/>
      <c r="S37" s="20"/>
      <c r="T37" s="31"/>
      <c r="U37" s="31"/>
      <c r="V37" s="122"/>
      <c r="W37" s="122"/>
      <c r="X37" s="122"/>
      <c r="Y37" s="129"/>
      <c r="Z37" s="43" t="s">
        <v>1853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2" t="s">
        <v>1792</v>
      </c>
      <c r="AN37" s="230">
        <v>1</v>
      </c>
      <c r="AO37" s="231"/>
      <c r="AP37" s="252"/>
      <c r="AQ37" s="253"/>
      <c r="AR37" s="254"/>
      <c r="AS37" s="195">
        <f>ROUND(ROUND(L38*AN37,0)*(1+AQ40),0)</f>
        <v>491</v>
      </c>
      <c r="AT37" s="29"/>
    </row>
    <row r="38" spans="1:46" s="155" customFormat="1" ht="17.100000000000001" customHeight="1">
      <c r="A38" s="7">
        <v>16</v>
      </c>
      <c r="B38" s="8">
        <v>3221</v>
      </c>
      <c r="C38" s="9" t="s">
        <v>2201</v>
      </c>
      <c r="D38" s="55"/>
      <c r="E38" s="56"/>
      <c r="F38" s="56"/>
      <c r="G38" s="134"/>
      <c r="H38" s="135"/>
      <c r="I38" s="135"/>
      <c r="J38" s="135"/>
      <c r="K38" s="135"/>
      <c r="L38" s="241">
        <v>393</v>
      </c>
      <c r="M38" s="241"/>
      <c r="N38" s="14" t="s">
        <v>121</v>
      </c>
      <c r="O38" s="18"/>
      <c r="P38" s="91" t="s">
        <v>265</v>
      </c>
      <c r="Q38" s="92"/>
      <c r="R38" s="92"/>
      <c r="S38" s="92"/>
      <c r="T38" s="92"/>
      <c r="U38" s="92"/>
      <c r="V38" s="33"/>
      <c r="W38" s="24" t="s">
        <v>1792</v>
      </c>
      <c r="X38" s="239">
        <v>0.7</v>
      </c>
      <c r="Y38" s="240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26"/>
      <c r="AN38" s="39"/>
      <c r="AO38" s="40"/>
      <c r="AP38" s="252"/>
      <c r="AQ38" s="253"/>
      <c r="AR38" s="254"/>
      <c r="AS38" s="195">
        <f>ROUND(ROUND(L38*X39,0)*(1+AQ40),0)</f>
        <v>344</v>
      </c>
      <c r="AT38" s="29"/>
    </row>
    <row r="39" spans="1:46" s="155" customFormat="1" ht="17.100000000000001" hidden="1" customHeight="1">
      <c r="A39" s="7">
        <v>16</v>
      </c>
      <c r="B39" s="8">
        <v>3222</v>
      </c>
      <c r="C39" s="9" t="s">
        <v>314</v>
      </c>
      <c r="D39" s="57"/>
      <c r="E39" s="58"/>
      <c r="F39" s="58"/>
      <c r="G39" s="136"/>
      <c r="H39" s="136"/>
      <c r="I39" s="136"/>
      <c r="J39" s="137"/>
      <c r="K39" s="137"/>
      <c r="L39" s="20"/>
      <c r="M39" s="20"/>
      <c r="N39" s="20"/>
      <c r="O39" s="21"/>
      <c r="P39" s="93"/>
      <c r="Q39" s="94"/>
      <c r="R39" s="94"/>
      <c r="S39" s="94"/>
      <c r="T39" s="94"/>
      <c r="U39" s="94"/>
      <c r="V39" s="50"/>
      <c r="W39" s="22" t="s">
        <v>1792</v>
      </c>
      <c r="X39" s="230">
        <v>0.7</v>
      </c>
      <c r="Y39" s="231"/>
      <c r="Z39" s="43" t="s">
        <v>1853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2" t="s">
        <v>1792</v>
      </c>
      <c r="AN39" s="230">
        <v>1</v>
      </c>
      <c r="AO39" s="231"/>
      <c r="AP39" s="252"/>
      <c r="AQ39" s="253"/>
      <c r="AR39" s="254"/>
      <c r="AS39" s="196">
        <f>ROUND(ROUND(ROUND(L38*X39,0)*AN39,0)*(1+AQ40),0)</f>
        <v>344</v>
      </c>
      <c r="AT39" s="29"/>
    </row>
    <row r="40" spans="1:46" s="155" customFormat="1" ht="17.100000000000001" customHeight="1">
      <c r="A40" s="7">
        <v>16</v>
      </c>
      <c r="B40" s="8">
        <v>3223</v>
      </c>
      <c r="C40" s="9" t="s">
        <v>2202</v>
      </c>
      <c r="D40" s="232" t="s">
        <v>1213</v>
      </c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15"/>
      <c r="P40" s="16"/>
      <c r="Q40" s="16"/>
      <c r="R40" s="16"/>
      <c r="S40" s="16"/>
      <c r="T40" s="28"/>
      <c r="U40" s="28"/>
      <c r="V40" s="148"/>
      <c r="W40" s="16"/>
      <c r="X40" s="44"/>
      <c r="Y40" s="45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26"/>
      <c r="AN40" s="39"/>
      <c r="AO40" s="40"/>
      <c r="AP40" s="36" t="s">
        <v>1792</v>
      </c>
      <c r="AQ40" s="239">
        <v>0.25</v>
      </c>
      <c r="AR40" s="240"/>
      <c r="AS40" s="195">
        <f>ROUND(L42*(1+AQ40),0)</f>
        <v>714</v>
      </c>
      <c r="AT40" s="29"/>
    </row>
    <row r="41" spans="1:46" s="155" customFormat="1" ht="17.100000000000001" customHeight="1">
      <c r="A41" s="7">
        <v>16</v>
      </c>
      <c r="B41" s="8">
        <v>3224</v>
      </c>
      <c r="C41" s="9" t="s">
        <v>184</v>
      </c>
      <c r="D41" s="250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133"/>
      <c r="P41" s="19"/>
      <c r="Q41" s="20"/>
      <c r="R41" s="20"/>
      <c r="S41" s="20"/>
      <c r="T41" s="31"/>
      <c r="U41" s="31"/>
      <c r="V41" s="122"/>
      <c r="W41" s="122"/>
      <c r="X41" s="122"/>
      <c r="Y41" s="129"/>
      <c r="Z41" s="43" t="s">
        <v>1853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2" t="s">
        <v>1792</v>
      </c>
      <c r="AN41" s="230">
        <v>1</v>
      </c>
      <c r="AO41" s="231"/>
      <c r="AR41" s="67" t="s">
        <v>824</v>
      </c>
      <c r="AS41" s="195">
        <f>ROUND(ROUND(L42*AN41,0)*(1+AQ40),0)</f>
        <v>714</v>
      </c>
      <c r="AT41" s="29"/>
    </row>
    <row r="42" spans="1:46" s="155" customFormat="1" ht="17.100000000000001" customHeight="1">
      <c r="A42" s="7">
        <v>16</v>
      </c>
      <c r="B42" s="8">
        <v>3225</v>
      </c>
      <c r="C42" s="9" t="s">
        <v>2203</v>
      </c>
      <c r="D42" s="55"/>
      <c r="E42" s="56"/>
      <c r="F42" s="56"/>
      <c r="G42" s="134"/>
      <c r="H42" s="135"/>
      <c r="I42" s="135"/>
      <c r="J42" s="135"/>
      <c r="K42" s="135"/>
      <c r="L42" s="241">
        <v>571</v>
      </c>
      <c r="M42" s="241"/>
      <c r="N42" s="14" t="s">
        <v>121</v>
      </c>
      <c r="O42" s="18"/>
      <c r="P42" s="91" t="s">
        <v>265</v>
      </c>
      <c r="Q42" s="92"/>
      <c r="R42" s="92"/>
      <c r="S42" s="92"/>
      <c r="T42" s="92"/>
      <c r="U42" s="92"/>
      <c r="V42" s="33"/>
      <c r="W42" s="24" t="s">
        <v>1792</v>
      </c>
      <c r="X42" s="239">
        <v>0.7</v>
      </c>
      <c r="Y42" s="240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26"/>
      <c r="AN42" s="39"/>
      <c r="AO42" s="40"/>
      <c r="AS42" s="195">
        <f>ROUND(ROUND(L42*X43,0)*(1+AQ40),0)</f>
        <v>500</v>
      </c>
      <c r="AT42" s="29"/>
    </row>
    <row r="43" spans="1:46" s="155" customFormat="1" ht="17.100000000000001" hidden="1" customHeight="1">
      <c r="A43" s="7">
        <v>16</v>
      </c>
      <c r="B43" s="8">
        <v>3226</v>
      </c>
      <c r="C43" s="9" t="s">
        <v>315</v>
      </c>
      <c r="D43" s="57"/>
      <c r="E43" s="58"/>
      <c r="F43" s="58"/>
      <c r="G43" s="136"/>
      <c r="H43" s="136"/>
      <c r="I43" s="136"/>
      <c r="J43" s="137"/>
      <c r="K43" s="137"/>
      <c r="L43" s="20"/>
      <c r="M43" s="20"/>
      <c r="N43" s="20"/>
      <c r="O43" s="21"/>
      <c r="P43" s="93"/>
      <c r="Q43" s="94"/>
      <c r="R43" s="94"/>
      <c r="S43" s="94"/>
      <c r="T43" s="94"/>
      <c r="U43" s="94"/>
      <c r="V43" s="50"/>
      <c r="W43" s="22" t="s">
        <v>1792</v>
      </c>
      <c r="X43" s="230">
        <v>0.7</v>
      </c>
      <c r="Y43" s="231"/>
      <c r="Z43" s="43" t="s">
        <v>1853</v>
      </c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2" t="s">
        <v>1792</v>
      </c>
      <c r="AN43" s="230">
        <v>1</v>
      </c>
      <c r="AO43" s="231"/>
      <c r="AS43" s="196">
        <f>ROUND(ROUND(ROUND(L42*X43,0)*AN43,0)*(1+AQ40),0)</f>
        <v>500</v>
      </c>
      <c r="AT43" s="29"/>
    </row>
    <row r="44" spans="1:46" s="155" customFormat="1" ht="17.100000000000001" customHeight="1">
      <c r="A44" s="7">
        <v>16</v>
      </c>
      <c r="B44" s="8">
        <v>3227</v>
      </c>
      <c r="C44" s="9" t="s">
        <v>2204</v>
      </c>
      <c r="D44" s="232" t="s">
        <v>240</v>
      </c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15"/>
      <c r="P44" s="16"/>
      <c r="Q44" s="16"/>
      <c r="R44" s="16"/>
      <c r="S44" s="16"/>
      <c r="T44" s="28"/>
      <c r="U44" s="28"/>
      <c r="V44" s="148"/>
      <c r="W44" s="16"/>
      <c r="X44" s="44"/>
      <c r="Y44" s="45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26"/>
      <c r="AN44" s="39"/>
      <c r="AO44" s="40"/>
      <c r="AR44" s="123"/>
      <c r="AS44" s="195">
        <f>ROUND(L46*(1+AQ40),0)</f>
        <v>815</v>
      </c>
      <c r="AT44" s="29"/>
    </row>
    <row r="45" spans="1:46" s="155" customFormat="1" ht="17.100000000000001" customHeight="1">
      <c r="A45" s="7">
        <v>16</v>
      </c>
      <c r="B45" s="8">
        <v>3228</v>
      </c>
      <c r="C45" s="9" t="s">
        <v>185</v>
      </c>
      <c r="D45" s="250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133"/>
      <c r="P45" s="19"/>
      <c r="Q45" s="20"/>
      <c r="R45" s="20"/>
      <c r="S45" s="20"/>
      <c r="T45" s="31"/>
      <c r="U45" s="31"/>
      <c r="V45" s="122"/>
      <c r="W45" s="122"/>
      <c r="X45" s="122"/>
      <c r="Y45" s="129"/>
      <c r="Z45" s="43" t="s">
        <v>1853</v>
      </c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2" t="s">
        <v>1792</v>
      </c>
      <c r="AN45" s="230">
        <v>1</v>
      </c>
      <c r="AO45" s="231"/>
      <c r="AS45" s="195">
        <f>ROUND(ROUND(L46*AN45,0)*(1+AQ40),0)</f>
        <v>815</v>
      </c>
      <c r="AT45" s="29"/>
    </row>
    <row r="46" spans="1:46" s="155" customFormat="1" ht="17.100000000000001" customHeight="1">
      <c r="A46" s="7">
        <v>16</v>
      </c>
      <c r="B46" s="8">
        <v>3229</v>
      </c>
      <c r="C46" s="9" t="s">
        <v>2205</v>
      </c>
      <c r="D46" s="55"/>
      <c r="E46" s="56"/>
      <c r="F46" s="56"/>
      <c r="G46" s="134"/>
      <c r="H46" s="135"/>
      <c r="I46" s="135"/>
      <c r="J46" s="135"/>
      <c r="K46" s="135"/>
      <c r="L46" s="241">
        <v>652</v>
      </c>
      <c r="M46" s="241"/>
      <c r="N46" s="14" t="s">
        <v>121</v>
      </c>
      <c r="O46" s="18"/>
      <c r="P46" s="91" t="s">
        <v>265</v>
      </c>
      <c r="Q46" s="92"/>
      <c r="R46" s="92"/>
      <c r="S46" s="92"/>
      <c r="T46" s="92"/>
      <c r="U46" s="92"/>
      <c r="V46" s="33"/>
      <c r="W46" s="24" t="s">
        <v>1792</v>
      </c>
      <c r="X46" s="239">
        <v>0.7</v>
      </c>
      <c r="Y46" s="240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26"/>
      <c r="AN46" s="39"/>
      <c r="AO46" s="40"/>
      <c r="AP46" s="42"/>
      <c r="AQ46" s="37"/>
      <c r="AR46" s="38"/>
      <c r="AS46" s="195">
        <f>ROUND(ROUND(L46*X47,0)*(1+AQ40),0)</f>
        <v>570</v>
      </c>
      <c r="AT46" s="29"/>
    </row>
    <row r="47" spans="1:46" s="155" customFormat="1" ht="17.100000000000001" hidden="1" customHeight="1">
      <c r="A47" s="7">
        <v>16</v>
      </c>
      <c r="B47" s="8">
        <v>3230</v>
      </c>
      <c r="C47" s="9" t="s">
        <v>316</v>
      </c>
      <c r="D47" s="57"/>
      <c r="E47" s="58"/>
      <c r="F47" s="58"/>
      <c r="G47" s="136"/>
      <c r="H47" s="136"/>
      <c r="I47" s="136"/>
      <c r="J47" s="137"/>
      <c r="K47" s="137"/>
      <c r="L47" s="20"/>
      <c r="M47" s="20"/>
      <c r="N47" s="20"/>
      <c r="O47" s="21"/>
      <c r="P47" s="93"/>
      <c r="Q47" s="94"/>
      <c r="R47" s="94"/>
      <c r="S47" s="94"/>
      <c r="T47" s="94"/>
      <c r="U47" s="94"/>
      <c r="V47" s="50"/>
      <c r="W47" s="22" t="s">
        <v>1792</v>
      </c>
      <c r="X47" s="230">
        <v>0.7</v>
      </c>
      <c r="Y47" s="231"/>
      <c r="Z47" s="43" t="s">
        <v>1853</v>
      </c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2" t="s">
        <v>1792</v>
      </c>
      <c r="AN47" s="230">
        <v>1</v>
      </c>
      <c r="AO47" s="231"/>
      <c r="AP47" s="54"/>
      <c r="AQ47" s="27"/>
      <c r="AR47" s="48"/>
      <c r="AS47" s="196">
        <f>ROUND(ROUND(ROUND(L46*X47,0)*AN47,0)*(1+AQ40),0)</f>
        <v>570</v>
      </c>
      <c r="AT47" s="29"/>
    </row>
    <row r="48" spans="1:46" s="155" customFormat="1" ht="17.100000000000001" customHeight="1">
      <c r="A48" s="7">
        <v>16</v>
      </c>
      <c r="B48" s="8">
        <v>3231</v>
      </c>
      <c r="C48" s="9" t="s">
        <v>2206</v>
      </c>
      <c r="D48" s="232" t="s">
        <v>241</v>
      </c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15"/>
      <c r="P48" s="16"/>
      <c r="Q48" s="16"/>
      <c r="R48" s="16"/>
      <c r="S48" s="16"/>
      <c r="T48" s="28"/>
      <c r="U48" s="28"/>
      <c r="V48" s="148"/>
      <c r="W48" s="16"/>
      <c r="X48" s="44"/>
      <c r="Y48" s="45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26"/>
      <c r="AN48" s="39"/>
      <c r="AO48" s="40"/>
      <c r="AP48" s="42"/>
      <c r="AQ48" s="37"/>
      <c r="AR48" s="38"/>
      <c r="AS48" s="195">
        <f>ROUND(L50*(1+AQ40),0)</f>
        <v>918</v>
      </c>
      <c r="AT48" s="29"/>
    </row>
    <row r="49" spans="1:46" s="155" customFormat="1" ht="17.100000000000001" customHeight="1">
      <c r="A49" s="7">
        <v>16</v>
      </c>
      <c r="B49" s="8">
        <v>3232</v>
      </c>
      <c r="C49" s="9" t="s">
        <v>186</v>
      </c>
      <c r="D49" s="250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133"/>
      <c r="P49" s="19"/>
      <c r="Q49" s="20"/>
      <c r="R49" s="20"/>
      <c r="S49" s="20"/>
      <c r="T49" s="31"/>
      <c r="U49" s="31"/>
      <c r="V49" s="122"/>
      <c r="W49" s="122"/>
      <c r="X49" s="122"/>
      <c r="Y49" s="129"/>
      <c r="Z49" s="43" t="s">
        <v>1853</v>
      </c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2" t="s">
        <v>1792</v>
      </c>
      <c r="AN49" s="230">
        <v>1</v>
      </c>
      <c r="AO49" s="231"/>
      <c r="AP49" s="54"/>
      <c r="AQ49" s="27"/>
      <c r="AR49" s="48"/>
      <c r="AS49" s="195">
        <f>ROUND(ROUND(L50*AN49,0)*(1+AQ40),0)</f>
        <v>918</v>
      </c>
      <c r="AT49" s="29"/>
    </row>
    <row r="50" spans="1:46" s="155" customFormat="1" ht="17.100000000000001" customHeight="1">
      <c r="A50" s="7">
        <v>16</v>
      </c>
      <c r="B50" s="8">
        <v>3233</v>
      </c>
      <c r="C50" s="9" t="s">
        <v>2207</v>
      </c>
      <c r="D50" s="55"/>
      <c r="E50" s="56"/>
      <c r="F50" s="56"/>
      <c r="G50" s="134"/>
      <c r="H50" s="135"/>
      <c r="I50" s="135"/>
      <c r="J50" s="135"/>
      <c r="K50" s="135"/>
      <c r="L50" s="241">
        <v>734</v>
      </c>
      <c r="M50" s="241"/>
      <c r="N50" s="14" t="s">
        <v>121</v>
      </c>
      <c r="O50" s="18"/>
      <c r="P50" s="91" t="s">
        <v>265</v>
      </c>
      <c r="Q50" s="92"/>
      <c r="R50" s="92"/>
      <c r="S50" s="92"/>
      <c r="T50" s="92"/>
      <c r="U50" s="92"/>
      <c r="V50" s="33"/>
      <c r="W50" s="24" t="s">
        <v>1792</v>
      </c>
      <c r="X50" s="239">
        <v>0.7</v>
      </c>
      <c r="Y50" s="240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26"/>
      <c r="AN50" s="39"/>
      <c r="AO50" s="40"/>
      <c r="AP50" s="42"/>
      <c r="AQ50" s="37"/>
      <c r="AR50" s="38"/>
      <c r="AS50" s="195">
        <f>ROUND(ROUND(L50*X51,0)*(1+AQ40),0)</f>
        <v>643</v>
      </c>
      <c r="AT50" s="29"/>
    </row>
    <row r="51" spans="1:46" s="155" customFormat="1" ht="17.100000000000001" hidden="1" customHeight="1">
      <c r="A51" s="7">
        <v>16</v>
      </c>
      <c r="B51" s="8">
        <v>3234</v>
      </c>
      <c r="C51" s="9" t="s">
        <v>317</v>
      </c>
      <c r="D51" s="57"/>
      <c r="E51" s="58"/>
      <c r="F51" s="58"/>
      <c r="G51" s="136"/>
      <c r="H51" s="136"/>
      <c r="I51" s="136"/>
      <c r="J51" s="137"/>
      <c r="K51" s="137"/>
      <c r="L51" s="20"/>
      <c r="M51" s="20"/>
      <c r="N51" s="20"/>
      <c r="O51" s="21"/>
      <c r="P51" s="93"/>
      <c r="Q51" s="94"/>
      <c r="R51" s="94"/>
      <c r="S51" s="94"/>
      <c r="T51" s="94"/>
      <c r="U51" s="94"/>
      <c r="V51" s="50"/>
      <c r="W51" s="22" t="s">
        <v>1792</v>
      </c>
      <c r="X51" s="230">
        <v>0.7</v>
      </c>
      <c r="Y51" s="231"/>
      <c r="Z51" s="43" t="s">
        <v>1853</v>
      </c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2" t="s">
        <v>1792</v>
      </c>
      <c r="AN51" s="230">
        <v>1</v>
      </c>
      <c r="AO51" s="230"/>
      <c r="AP51" s="54"/>
      <c r="AQ51" s="27"/>
      <c r="AR51" s="48"/>
      <c r="AS51" s="196">
        <f>ROUND(ROUND(ROUND(L50*X51,0)*AN51,0)*(1+AQ40),0)</f>
        <v>643</v>
      </c>
      <c r="AT51" s="29"/>
    </row>
    <row r="52" spans="1:46" s="155" customFormat="1" ht="17.100000000000001" customHeight="1">
      <c r="A52" s="7">
        <v>16</v>
      </c>
      <c r="B52" s="8">
        <v>3235</v>
      </c>
      <c r="C52" s="9" t="s">
        <v>2208</v>
      </c>
      <c r="D52" s="232" t="s">
        <v>856</v>
      </c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15"/>
      <c r="P52" s="16"/>
      <c r="Q52" s="16"/>
      <c r="R52" s="16"/>
      <c r="S52" s="16"/>
      <c r="T52" s="28"/>
      <c r="U52" s="28"/>
      <c r="V52" s="148"/>
      <c r="W52" s="16"/>
      <c r="X52" s="44"/>
      <c r="Y52" s="45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36"/>
      <c r="AQ52" s="37"/>
      <c r="AR52" s="38"/>
      <c r="AS52" s="195">
        <f>ROUND(L54*(1+AQ40),0)</f>
        <v>1019</v>
      </c>
      <c r="AT52" s="29"/>
    </row>
    <row r="53" spans="1:46" s="155" customFormat="1" ht="17.100000000000001" customHeight="1">
      <c r="A53" s="7">
        <v>16</v>
      </c>
      <c r="B53" s="8">
        <v>3236</v>
      </c>
      <c r="C53" s="9" t="s">
        <v>187</v>
      </c>
      <c r="D53" s="250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133"/>
      <c r="P53" s="19"/>
      <c r="Q53" s="20"/>
      <c r="R53" s="20"/>
      <c r="S53" s="20"/>
      <c r="T53" s="31"/>
      <c r="U53" s="31"/>
      <c r="V53" s="122"/>
      <c r="W53" s="122"/>
      <c r="X53" s="122"/>
      <c r="Y53" s="129"/>
      <c r="Z53" s="43" t="s">
        <v>1853</v>
      </c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2" t="s">
        <v>1792</v>
      </c>
      <c r="AN53" s="230">
        <v>1</v>
      </c>
      <c r="AO53" s="230"/>
      <c r="AP53" s="163"/>
      <c r="AQ53" s="121"/>
      <c r="AR53" s="123"/>
      <c r="AS53" s="195">
        <f>ROUND(ROUND(L54*AN53,0)*(1+AQ40),0)</f>
        <v>1019</v>
      </c>
      <c r="AT53" s="29"/>
    </row>
    <row r="54" spans="1:46" s="155" customFormat="1" ht="17.100000000000001" customHeight="1">
      <c r="A54" s="7">
        <v>16</v>
      </c>
      <c r="B54" s="8">
        <v>3237</v>
      </c>
      <c r="C54" s="9" t="s">
        <v>2209</v>
      </c>
      <c r="D54" s="55"/>
      <c r="E54" s="56"/>
      <c r="F54" s="56"/>
      <c r="G54" s="134"/>
      <c r="H54" s="135"/>
      <c r="I54" s="135"/>
      <c r="J54" s="135"/>
      <c r="K54" s="135"/>
      <c r="L54" s="241">
        <v>815</v>
      </c>
      <c r="M54" s="241"/>
      <c r="N54" s="14" t="s">
        <v>121</v>
      </c>
      <c r="O54" s="18"/>
      <c r="P54" s="91" t="s">
        <v>265</v>
      </c>
      <c r="Q54" s="92"/>
      <c r="R54" s="92"/>
      <c r="S54" s="92"/>
      <c r="T54" s="92"/>
      <c r="U54" s="92"/>
      <c r="V54" s="33"/>
      <c r="W54" s="24" t="s">
        <v>1792</v>
      </c>
      <c r="X54" s="239">
        <v>0.7</v>
      </c>
      <c r="Y54" s="240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26"/>
      <c r="AN54" s="39"/>
      <c r="AO54" s="39"/>
      <c r="AP54" s="163"/>
      <c r="AQ54" s="121"/>
      <c r="AR54" s="123"/>
      <c r="AS54" s="195">
        <f>ROUND(ROUND(L54*X55,0)*(1+AQ40),0)</f>
        <v>714</v>
      </c>
      <c r="AT54" s="29"/>
    </row>
    <row r="55" spans="1:46" s="155" customFormat="1" ht="17.100000000000001" hidden="1" customHeight="1">
      <c r="A55" s="7">
        <v>16</v>
      </c>
      <c r="B55" s="8">
        <v>3238</v>
      </c>
      <c r="C55" s="9" t="s">
        <v>318</v>
      </c>
      <c r="D55" s="57"/>
      <c r="E55" s="58"/>
      <c r="F55" s="58"/>
      <c r="G55" s="136"/>
      <c r="H55" s="136"/>
      <c r="I55" s="136"/>
      <c r="J55" s="137"/>
      <c r="K55" s="137"/>
      <c r="L55" s="20"/>
      <c r="M55" s="20"/>
      <c r="N55" s="20"/>
      <c r="O55" s="21"/>
      <c r="P55" s="93"/>
      <c r="Q55" s="94"/>
      <c r="R55" s="94"/>
      <c r="S55" s="94"/>
      <c r="T55" s="94"/>
      <c r="U55" s="94"/>
      <c r="V55" s="50"/>
      <c r="W55" s="22" t="s">
        <v>1792</v>
      </c>
      <c r="X55" s="230">
        <v>0.7</v>
      </c>
      <c r="Y55" s="231"/>
      <c r="Z55" s="43" t="s">
        <v>1853</v>
      </c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2" t="s">
        <v>1792</v>
      </c>
      <c r="AN55" s="230">
        <v>1</v>
      </c>
      <c r="AO55" s="230"/>
      <c r="AP55" s="163"/>
      <c r="AQ55" s="121"/>
      <c r="AR55" s="123"/>
      <c r="AS55" s="196">
        <f>ROUND(ROUND(ROUND(L54*X55,0)*AN55,0)*(1+AQ40),0)</f>
        <v>714</v>
      </c>
      <c r="AT55" s="29"/>
    </row>
    <row r="56" spans="1:46" s="155" customFormat="1" ht="17.100000000000001" customHeight="1">
      <c r="A56" s="7">
        <v>16</v>
      </c>
      <c r="B56" s="8">
        <v>3239</v>
      </c>
      <c r="C56" s="9" t="s">
        <v>2210</v>
      </c>
      <c r="D56" s="232" t="s">
        <v>857</v>
      </c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15"/>
      <c r="P56" s="16"/>
      <c r="Q56" s="16"/>
      <c r="R56" s="16"/>
      <c r="S56" s="16"/>
      <c r="T56" s="28"/>
      <c r="U56" s="28"/>
      <c r="V56" s="148"/>
      <c r="W56" s="16"/>
      <c r="X56" s="44"/>
      <c r="Y56" s="45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26"/>
      <c r="AN56" s="39"/>
      <c r="AO56" s="39"/>
      <c r="AP56" s="163"/>
      <c r="AQ56" s="121"/>
      <c r="AR56" s="123"/>
      <c r="AS56" s="195">
        <f>ROUND(L58*(1+AQ40),0)</f>
        <v>1120</v>
      </c>
      <c r="AT56" s="29"/>
    </row>
    <row r="57" spans="1:46" s="155" customFormat="1" ht="17.100000000000001" customHeight="1">
      <c r="A57" s="7">
        <v>16</v>
      </c>
      <c r="B57" s="8">
        <v>3240</v>
      </c>
      <c r="C57" s="9" t="s">
        <v>188</v>
      </c>
      <c r="D57" s="250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133"/>
      <c r="P57" s="19"/>
      <c r="Q57" s="20"/>
      <c r="R57" s="20"/>
      <c r="S57" s="20"/>
      <c r="T57" s="31"/>
      <c r="U57" s="31"/>
      <c r="V57" s="122"/>
      <c r="W57" s="122"/>
      <c r="X57" s="122"/>
      <c r="Y57" s="129"/>
      <c r="Z57" s="43" t="s">
        <v>1853</v>
      </c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2" t="s">
        <v>1792</v>
      </c>
      <c r="AN57" s="230">
        <v>1</v>
      </c>
      <c r="AO57" s="230"/>
      <c r="AP57" s="163"/>
      <c r="AQ57" s="121"/>
      <c r="AR57" s="123"/>
      <c r="AS57" s="195">
        <f>ROUND(ROUND(L58*AN57,0)*(1+AQ40),0)</f>
        <v>1120</v>
      </c>
      <c r="AT57" s="29"/>
    </row>
    <row r="58" spans="1:46" s="155" customFormat="1" ht="17.100000000000001" customHeight="1">
      <c r="A58" s="7">
        <v>16</v>
      </c>
      <c r="B58" s="8">
        <v>3241</v>
      </c>
      <c r="C58" s="9" t="s">
        <v>2211</v>
      </c>
      <c r="D58" s="55"/>
      <c r="E58" s="56"/>
      <c r="F58" s="56"/>
      <c r="G58" s="134"/>
      <c r="H58" s="135"/>
      <c r="I58" s="135"/>
      <c r="J58" s="135"/>
      <c r="K58" s="135"/>
      <c r="L58" s="241">
        <v>896</v>
      </c>
      <c r="M58" s="241"/>
      <c r="N58" s="14" t="s">
        <v>121</v>
      </c>
      <c r="O58" s="18"/>
      <c r="P58" s="91" t="s">
        <v>265</v>
      </c>
      <c r="Q58" s="92"/>
      <c r="R58" s="92"/>
      <c r="S58" s="92"/>
      <c r="T58" s="92"/>
      <c r="U58" s="92"/>
      <c r="V58" s="33"/>
      <c r="W58" s="24" t="s">
        <v>1792</v>
      </c>
      <c r="X58" s="239">
        <v>0.7</v>
      </c>
      <c r="Y58" s="240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26"/>
      <c r="AN58" s="39"/>
      <c r="AO58" s="39"/>
      <c r="AP58" s="163"/>
      <c r="AQ58" s="121"/>
      <c r="AR58" s="123"/>
      <c r="AS58" s="195">
        <f>ROUND(ROUND(L58*X59,0)*(1+AQ40),0)</f>
        <v>784</v>
      </c>
      <c r="AT58" s="29"/>
    </row>
    <row r="59" spans="1:46" s="155" customFormat="1" ht="17.100000000000001" hidden="1" customHeight="1">
      <c r="A59" s="7">
        <v>16</v>
      </c>
      <c r="B59" s="8">
        <v>3242</v>
      </c>
      <c r="C59" s="9" t="s">
        <v>319</v>
      </c>
      <c r="D59" s="57"/>
      <c r="E59" s="58"/>
      <c r="F59" s="58"/>
      <c r="G59" s="136"/>
      <c r="H59" s="136"/>
      <c r="I59" s="136"/>
      <c r="J59" s="137"/>
      <c r="K59" s="137"/>
      <c r="L59" s="20"/>
      <c r="M59" s="20"/>
      <c r="N59" s="20"/>
      <c r="O59" s="21"/>
      <c r="P59" s="93"/>
      <c r="Q59" s="94"/>
      <c r="R59" s="94"/>
      <c r="S59" s="94"/>
      <c r="T59" s="94"/>
      <c r="U59" s="94"/>
      <c r="V59" s="50"/>
      <c r="W59" s="22" t="s">
        <v>1792</v>
      </c>
      <c r="X59" s="230">
        <v>0.7</v>
      </c>
      <c r="Y59" s="231"/>
      <c r="Z59" s="43" t="s">
        <v>1853</v>
      </c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2" t="s">
        <v>1792</v>
      </c>
      <c r="AN59" s="230">
        <v>1</v>
      </c>
      <c r="AO59" s="230"/>
      <c r="AP59" s="163"/>
      <c r="AQ59" s="121"/>
      <c r="AR59" s="123"/>
      <c r="AS59" s="196">
        <f>ROUND(ROUND(ROUND(L58*X59,0)*AN59,0)*(1+AQ40),0)</f>
        <v>784</v>
      </c>
      <c r="AT59" s="29"/>
    </row>
    <row r="60" spans="1:46" s="155" customFormat="1" ht="17.100000000000001" customHeight="1">
      <c r="A60" s="7">
        <v>16</v>
      </c>
      <c r="B60" s="8">
        <v>3243</v>
      </c>
      <c r="C60" s="9" t="s">
        <v>2212</v>
      </c>
      <c r="D60" s="242" t="s">
        <v>858</v>
      </c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138"/>
      <c r="P60" s="16"/>
      <c r="Q60" s="16"/>
      <c r="R60" s="16"/>
      <c r="S60" s="16"/>
      <c r="T60" s="28"/>
      <c r="U60" s="28"/>
      <c r="V60" s="148"/>
      <c r="W60" s="16"/>
      <c r="X60" s="44"/>
      <c r="Y60" s="45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26"/>
      <c r="AN60" s="39"/>
      <c r="AO60" s="39"/>
      <c r="AP60" s="163"/>
      <c r="AQ60" s="121"/>
      <c r="AR60" s="123"/>
      <c r="AS60" s="195">
        <f>ROUND(L62*(1+AQ40),0)</f>
        <v>1221</v>
      </c>
      <c r="AT60" s="29"/>
    </row>
    <row r="61" spans="1:46" s="155" customFormat="1" ht="17.100000000000001" customHeight="1">
      <c r="A61" s="7">
        <v>16</v>
      </c>
      <c r="B61" s="8">
        <v>3244</v>
      </c>
      <c r="C61" s="9" t="s">
        <v>189</v>
      </c>
      <c r="D61" s="247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139"/>
      <c r="P61" s="19"/>
      <c r="Q61" s="20"/>
      <c r="R61" s="20"/>
      <c r="S61" s="20"/>
      <c r="T61" s="31"/>
      <c r="U61" s="31"/>
      <c r="V61" s="122"/>
      <c r="W61" s="122"/>
      <c r="X61" s="122"/>
      <c r="Y61" s="129"/>
      <c r="Z61" s="43" t="s">
        <v>1853</v>
      </c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2" t="s">
        <v>1792</v>
      </c>
      <c r="AN61" s="230">
        <v>1</v>
      </c>
      <c r="AO61" s="230"/>
      <c r="AP61" s="163"/>
      <c r="AQ61" s="121"/>
      <c r="AR61" s="123"/>
      <c r="AS61" s="195">
        <f>ROUND(ROUND(L62*AN61,0)*(1+AQ40),0)</f>
        <v>1221</v>
      </c>
      <c r="AT61" s="29"/>
    </row>
    <row r="62" spans="1:46" s="155" customFormat="1" ht="17.100000000000001" customHeight="1">
      <c r="A62" s="7">
        <v>16</v>
      </c>
      <c r="B62" s="8">
        <v>3245</v>
      </c>
      <c r="C62" s="9" t="s">
        <v>2213</v>
      </c>
      <c r="D62" s="55"/>
      <c r="E62" s="56"/>
      <c r="F62" s="56"/>
      <c r="G62" s="134"/>
      <c r="H62" s="135"/>
      <c r="I62" s="135"/>
      <c r="J62" s="135"/>
      <c r="K62" s="135"/>
      <c r="L62" s="241">
        <v>977</v>
      </c>
      <c r="M62" s="241"/>
      <c r="N62" s="14" t="s">
        <v>121</v>
      </c>
      <c r="O62" s="18"/>
      <c r="P62" s="91" t="s">
        <v>265</v>
      </c>
      <c r="Q62" s="92"/>
      <c r="R62" s="92"/>
      <c r="S62" s="92"/>
      <c r="T62" s="92"/>
      <c r="U62" s="92"/>
      <c r="V62" s="33"/>
      <c r="W62" s="24" t="s">
        <v>1792</v>
      </c>
      <c r="X62" s="239">
        <v>0.7</v>
      </c>
      <c r="Y62" s="240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26"/>
      <c r="AN62" s="39"/>
      <c r="AO62" s="39"/>
      <c r="AP62" s="163"/>
      <c r="AQ62" s="121"/>
      <c r="AR62" s="123"/>
      <c r="AS62" s="195">
        <f>ROUND(ROUND(L62*X63,0)*(1+AQ40),0)</f>
        <v>855</v>
      </c>
      <c r="AT62" s="29"/>
    </row>
    <row r="63" spans="1:46" s="155" customFormat="1" ht="17.100000000000001" hidden="1" customHeight="1">
      <c r="A63" s="7">
        <v>16</v>
      </c>
      <c r="B63" s="8">
        <v>3246</v>
      </c>
      <c r="C63" s="9" t="s">
        <v>320</v>
      </c>
      <c r="D63" s="57"/>
      <c r="E63" s="58"/>
      <c r="F63" s="58"/>
      <c r="G63" s="136"/>
      <c r="H63" s="136"/>
      <c r="I63" s="136"/>
      <c r="J63" s="137"/>
      <c r="K63" s="137"/>
      <c r="L63" s="20"/>
      <c r="M63" s="20"/>
      <c r="N63" s="20"/>
      <c r="O63" s="21"/>
      <c r="P63" s="93"/>
      <c r="Q63" s="94"/>
      <c r="R63" s="94"/>
      <c r="S63" s="94"/>
      <c r="T63" s="94"/>
      <c r="U63" s="94"/>
      <c r="V63" s="50"/>
      <c r="W63" s="22" t="s">
        <v>1792</v>
      </c>
      <c r="X63" s="230">
        <v>0.7</v>
      </c>
      <c r="Y63" s="231"/>
      <c r="Z63" s="43" t="s">
        <v>1853</v>
      </c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2" t="s">
        <v>1792</v>
      </c>
      <c r="AN63" s="230">
        <v>1</v>
      </c>
      <c r="AO63" s="230"/>
      <c r="AP63" s="163"/>
      <c r="AQ63" s="121"/>
      <c r="AR63" s="123"/>
      <c r="AS63" s="196">
        <f>ROUND(ROUND(ROUND(L62*X63,0)*AN63,0)*(1+AQ40),0)</f>
        <v>855</v>
      </c>
      <c r="AT63" s="29"/>
    </row>
    <row r="64" spans="1:46" s="155" customFormat="1" ht="17.100000000000001" customHeight="1">
      <c r="A64" s="7">
        <v>16</v>
      </c>
      <c r="B64" s="8">
        <v>3247</v>
      </c>
      <c r="C64" s="9" t="s">
        <v>2214</v>
      </c>
      <c r="D64" s="232" t="s">
        <v>859</v>
      </c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15"/>
      <c r="P64" s="16"/>
      <c r="Q64" s="16"/>
      <c r="R64" s="16"/>
      <c r="S64" s="16"/>
      <c r="T64" s="28"/>
      <c r="U64" s="28"/>
      <c r="V64" s="148"/>
      <c r="W64" s="16"/>
      <c r="X64" s="44"/>
      <c r="Y64" s="45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26"/>
      <c r="AN64" s="39"/>
      <c r="AO64" s="39"/>
      <c r="AP64" s="163"/>
      <c r="AQ64" s="121"/>
      <c r="AR64" s="123"/>
      <c r="AS64" s="195">
        <f>ROUND(L66*(1+AQ40),0)</f>
        <v>1323</v>
      </c>
      <c r="AT64" s="29"/>
    </row>
    <row r="65" spans="1:46" s="155" customFormat="1" ht="17.100000000000001" customHeight="1">
      <c r="A65" s="7">
        <v>16</v>
      </c>
      <c r="B65" s="8">
        <v>3248</v>
      </c>
      <c r="C65" s="9" t="s">
        <v>190</v>
      </c>
      <c r="D65" s="250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133"/>
      <c r="P65" s="19"/>
      <c r="Q65" s="20"/>
      <c r="R65" s="20"/>
      <c r="S65" s="20"/>
      <c r="T65" s="31"/>
      <c r="U65" s="31"/>
      <c r="V65" s="122"/>
      <c r="W65" s="122"/>
      <c r="X65" s="122"/>
      <c r="Y65" s="129"/>
      <c r="Z65" s="43" t="s">
        <v>1853</v>
      </c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2" t="s">
        <v>1792</v>
      </c>
      <c r="AN65" s="230">
        <v>1</v>
      </c>
      <c r="AO65" s="230"/>
      <c r="AP65" s="163"/>
      <c r="AQ65" s="121"/>
      <c r="AR65" s="123"/>
      <c r="AS65" s="196">
        <f>ROUND(ROUND(L66*AN65,0)*(1+AQ40),0)</f>
        <v>1323</v>
      </c>
      <c r="AT65" s="29"/>
    </row>
    <row r="66" spans="1:46" s="155" customFormat="1" ht="17.100000000000001" customHeight="1">
      <c r="A66" s="7">
        <v>16</v>
      </c>
      <c r="B66" s="8">
        <v>3249</v>
      </c>
      <c r="C66" s="9" t="s">
        <v>2215</v>
      </c>
      <c r="D66" s="57"/>
      <c r="E66" s="58"/>
      <c r="F66" s="58"/>
      <c r="G66" s="136"/>
      <c r="H66" s="137"/>
      <c r="I66" s="137"/>
      <c r="J66" s="137"/>
      <c r="K66" s="137"/>
      <c r="L66" s="238">
        <v>1058</v>
      </c>
      <c r="M66" s="238"/>
      <c r="N66" s="20" t="s">
        <v>121</v>
      </c>
      <c r="O66" s="21"/>
      <c r="P66" s="112" t="s">
        <v>265</v>
      </c>
      <c r="Q66" s="113"/>
      <c r="R66" s="113"/>
      <c r="S66" s="113"/>
      <c r="T66" s="113"/>
      <c r="U66" s="113"/>
      <c r="V66" s="114"/>
      <c r="W66" s="26" t="s">
        <v>1792</v>
      </c>
      <c r="X66" s="236">
        <v>0.7</v>
      </c>
      <c r="Y66" s="23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26"/>
      <c r="AN66" s="39"/>
      <c r="AO66" s="39"/>
      <c r="AP66" s="124"/>
      <c r="AQ66" s="122"/>
      <c r="AR66" s="129"/>
      <c r="AS66" s="196">
        <f>ROUND(ROUND(L66*X67,0)*(1+AQ40),0)</f>
        <v>926</v>
      </c>
      <c r="AT66" s="41"/>
    </row>
    <row r="67" spans="1:46" s="155" customFormat="1" ht="17.100000000000001" hidden="1" customHeight="1">
      <c r="A67" s="7">
        <v>16</v>
      </c>
      <c r="B67" s="8">
        <v>3250</v>
      </c>
      <c r="C67" s="9" t="s">
        <v>321</v>
      </c>
      <c r="D67" s="57"/>
      <c r="E67" s="58"/>
      <c r="F67" s="58"/>
      <c r="G67" s="136"/>
      <c r="H67" s="136"/>
      <c r="I67" s="136"/>
      <c r="J67" s="137"/>
      <c r="K67" s="137"/>
      <c r="L67" s="20"/>
      <c r="M67" s="20"/>
      <c r="N67" s="20"/>
      <c r="O67" s="21"/>
      <c r="P67" s="93"/>
      <c r="Q67" s="94"/>
      <c r="R67" s="94"/>
      <c r="S67" s="94"/>
      <c r="T67" s="94"/>
      <c r="U67" s="94"/>
      <c r="V67" s="50"/>
      <c r="W67" s="22" t="s">
        <v>1792</v>
      </c>
      <c r="X67" s="230">
        <v>0.7</v>
      </c>
      <c r="Y67" s="231"/>
      <c r="Z67" s="43" t="s">
        <v>1853</v>
      </c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2" t="s">
        <v>1792</v>
      </c>
      <c r="AN67" s="230">
        <v>1</v>
      </c>
      <c r="AO67" s="230"/>
      <c r="AP67" s="124"/>
      <c r="AQ67" s="122"/>
      <c r="AR67" s="129"/>
      <c r="AS67" s="111">
        <f>ROUND(ROUND(ROUND(K66*X67,0)*AN67,0)*(1+AQ40),0)</f>
        <v>0</v>
      </c>
      <c r="AT67" s="41"/>
    </row>
    <row r="68" spans="1:46" ht="17.100000000000001" customHeight="1">
      <c r="A68" s="1"/>
    </row>
    <row r="69" spans="1:46" s="155" customFormat="1" ht="17.100000000000001" customHeight="1">
      <c r="A69" s="25"/>
      <c r="B69" s="25"/>
      <c r="C69" s="14"/>
      <c r="D69" s="14"/>
      <c r="E69" s="14"/>
      <c r="F69" s="14"/>
      <c r="G69" s="14"/>
      <c r="H69" s="14"/>
      <c r="I69" s="32"/>
      <c r="J69" s="32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24"/>
      <c r="V69" s="24"/>
      <c r="W69" s="14"/>
      <c r="X69" s="27"/>
      <c r="Y69" s="30"/>
      <c r="Z69" s="14"/>
      <c r="AA69" s="14"/>
      <c r="AB69" s="14"/>
      <c r="AC69" s="27"/>
      <c r="AD69" s="30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4"/>
      <c r="AT69" s="121"/>
    </row>
    <row r="70" spans="1:46" s="155" customFormat="1" ht="17.100000000000001" customHeight="1">
      <c r="A70" s="25"/>
      <c r="B70" s="25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24"/>
      <c r="V70" s="24"/>
      <c r="W70" s="14"/>
      <c r="X70" s="24"/>
      <c r="Y70" s="30"/>
      <c r="Z70" s="14"/>
      <c r="AA70" s="14"/>
      <c r="AB70" s="14"/>
      <c r="AC70" s="27"/>
      <c r="AD70" s="30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4"/>
      <c r="AT70" s="121"/>
    </row>
    <row r="71" spans="1:46" s="155" customFormat="1" ht="17.100000000000001" customHeight="1">
      <c r="A71" s="25"/>
      <c r="B71" s="25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24"/>
      <c r="V71" s="24"/>
      <c r="W71" s="14"/>
      <c r="X71" s="24"/>
      <c r="Y71" s="30"/>
      <c r="Z71" s="14"/>
      <c r="AA71" s="14"/>
      <c r="AB71" s="14"/>
      <c r="AC71" s="13"/>
      <c r="AD71" s="13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34"/>
      <c r="AT71" s="121"/>
    </row>
    <row r="72" spans="1:46" s="155" customFormat="1" ht="17.100000000000001" customHeight="1">
      <c r="A72" s="25"/>
      <c r="B72" s="25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35"/>
      <c r="U72" s="158"/>
      <c r="V72" s="158"/>
      <c r="W72" s="121"/>
      <c r="X72" s="158"/>
      <c r="Y72" s="30"/>
      <c r="Z72" s="14"/>
      <c r="AA72" s="14"/>
      <c r="AB72" s="14"/>
      <c r="AC72" s="27"/>
      <c r="AD72" s="30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4"/>
      <c r="AT72" s="121"/>
    </row>
    <row r="73" spans="1:46" s="155" customFormat="1" ht="17.100000000000001" customHeight="1">
      <c r="A73" s="25"/>
      <c r="B73" s="25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24"/>
      <c r="U73" s="27"/>
      <c r="V73" s="30"/>
      <c r="W73" s="14"/>
      <c r="X73" s="24"/>
      <c r="Y73" s="30"/>
      <c r="Z73" s="14"/>
      <c r="AA73" s="14"/>
      <c r="AB73" s="14"/>
      <c r="AC73" s="27"/>
      <c r="AD73" s="30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4"/>
      <c r="AT73" s="121"/>
    </row>
    <row r="74" spans="1:46" s="155" customFormat="1" ht="17.100000000000001" customHeight="1">
      <c r="A74" s="25"/>
      <c r="B74" s="25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24"/>
      <c r="V74" s="30"/>
      <c r="W74" s="14"/>
      <c r="X74" s="24"/>
      <c r="Y74" s="30"/>
      <c r="Z74" s="14"/>
      <c r="AA74" s="14"/>
      <c r="AB74" s="14"/>
      <c r="AC74" s="13"/>
      <c r="AD74" s="13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34"/>
      <c r="AT74" s="121"/>
    </row>
    <row r="75" spans="1:46" s="155" customFormat="1" ht="17.100000000000001" customHeight="1">
      <c r="A75" s="25"/>
      <c r="B75" s="25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24"/>
      <c r="V75" s="30"/>
      <c r="W75" s="14"/>
      <c r="X75" s="27"/>
      <c r="Y75" s="30"/>
      <c r="Z75" s="14"/>
      <c r="AA75" s="14"/>
      <c r="AB75" s="14"/>
      <c r="AC75" s="27"/>
      <c r="AD75" s="30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4"/>
      <c r="AT75" s="121"/>
    </row>
  </sheetData>
  <mergeCells count="88">
    <mergeCell ref="AN45:AO45"/>
    <mergeCell ref="L46:M46"/>
    <mergeCell ref="X47:Y47"/>
    <mergeCell ref="AN47:AO47"/>
    <mergeCell ref="D44:N45"/>
    <mergeCell ref="X46:Y46"/>
    <mergeCell ref="AN49:AO49"/>
    <mergeCell ref="L50:M50"/>
    <mergeCell ref="X51:Y51"/>
    <mergeCell ref="AN51:AO51"/>
    <mergeCell ref="D48:N49"/>
    <mergeCell ref="X50:Y50"/>
    <mergeCell ref="AN35:AO35"/>
    <mergeCell ref="X35:Y35"/>
    <mergeCell ref="X34:Y34"/>
    <mergeCell ref="AN33:AO33"/>
    <mergeCell ref="D32:N33"/>
    <mergeCell ref="L34:M34"/>
    <mergeCell ref="AN8:AO8"/>
    <mergeCell ref="AN10:AO10"/>
    <mergeCell ref="X10:Y10"/>
    <mergeCell ref="AN18:AO18"/>
    <mergeCell ref="X14:Y14"/>
    <mergeCell ref="X9:Y9"/>
    <mergeCell ref="X18:Y18"/>
    <mergeCell ref="AQ15:AR15"/>
    <mergeCell ref="AP11:AR14"/>
    <mergeCell ref="AN12:AO12"/>
    <mergeCell ref="AN20:AO20"/>
    <mergeCell ref="D23:N24"/>
    <mergeCell ref="AN14:AO14"/>
    <mergeCell ref="AN16:AO16"/>
    <mergeCell ref="X13:Y13"/>
    <mergeCell ref="X17:Y17"/>
    <mergeCell ref="AN24:AO24"/>
    <mergeCell ref="L25:M25"/>
    <mergeCell ref="X26:Y26"/>
    <mergeCell ref="AN26:AO26"/>
    <mergeCell ref="X21:Y21"/>
    <mergeCell ref="X25:Y25"/>
    <mergeCell ref="L21:M21"/>
    <mergeCell ref="X22:Y22"/>
    <mergeCell ref="AN22:AO22"/>
    <mergeCell ref="AP36:AR39"/>
    <mergeCell ref="AN37:AO37"/>
    <mergeCell ref="L38:M38"/>
    <mergeCell ref="X39:Y39"/>
    <mergeCell ref="AN39:AO39"/>
    <mergeCell ref="D36:N37"/>
    <mergeCell ref="X38:Y38"/>
    <mergeCell ref="AQ40:AR40"/>
    <mergeCell ref="AN41:AO41"/>
    <mergeCell ref="L42:M42"/>
    <mergeCell ref="X43:Y43"/>
    <mergeCell ref="AN43:AO43"/>
    <mergeCell ref="D40:N41"/>
    <mergeCell ref="X42:Y42"/>
    <mergeCell ref="AN57:AO57"/>
    <mergeCell ref="L58:M58"/>
    <mergeCell ref="X59:Y59"/>
    <mergeCell ref="AN59:AO59"/>
    <mergeCell ref="D56:N57"/>
    <mergeCell ref="X58:Y58"/>
    <mergeCell ref="AN53:AO53"/>
    <mergeCell ref="L54:M54"/>
    <mergeCell ref="X55:Y55"/>
    <mergeCell ref="AN55:AO55"/>
    <mergeCell ref="D52:N53"/>
    <mergeCell ref="X54:Y54"/>
    <mergeCell ref="AN65:AO65"/>
    <mergeCell ref="X67:Y67"/>
    <mergeCell ref="AN67:AO67"/>
    <mergeCell ref="D64:N65"/>
    <mergeCell ref="X66:Y66"/>
    <mergeCell ref="L66:M66"/>
    <mergeCell ref="AN61:AO61"/>
    <mergeCell ref="L62:M62"/>
    <mergeCell ref="X63:Y63"/>
    <mergeCell ref="AN63:AO63"/>
    <mergeCell ref="D60:N61"/>
    <mergeCell ref="X62:Y62"/>
    <mergeCell ref="D7:N8"/>
    <mergeCell ref="D11:N12"/>
    <mergeCell ref="D15:N16"/>
    <mergeCell ref="D19:N20"/>
    <mergeCell ref="L13:M13"/>
    <mergeCell ref="L9:M9"/>
    <mergeCell ref="L17:M17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  <rowBreaks count="1" manualBreakCount="1">
    <brk id="68" max="4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BB128"/>
  <sheetViews>
    <sheetView view="pageBreakPreview" zoomScale="85" zoomScaleNormal="75" zoomScaleSheetLayoutView="85" workbookViewId="0">
      <selection activeCell="A52" sqref="A52:XFD52"/>
    </sheetView>
  </sheetViews>
  <sheetFormatPr defaultRowHeight="17.100000000000001" customHeight="1"/>
  <cols>
    <col min="1" max="1" width="4.625" style="149" customWidth="1"/>
    <col min="2" max="2" width="7.625" style="149" customWidth="1"/>
    <col min="3" max="3" width="37.5" style="10" customWidth="1"/>
    <col min="4" max="10" width="2.375" style="149" customWidth="1"/>
    <col min="11" max="14" width="2.375" style="10" customWidth="1"/>
    <col min="15" max="25" width="2.375" style="149" customWidth="1"/>
    <col min="26" max="26" width="2.375" style="10" customWidth="1"/>
    <col min="27" max="30" width="2.375" style="149" customWidth="1"/>
    <col min="31" max="31" width="2.375" style="150" customWidth="1"/>
    <col min="32" max="32" width="2.375" style="149" customWidth="1"/>
    <col min="33" max="34" width="2.375" style="150" customWidth="1"/>
    <col min="35" max="51" width="2.375" style="149" customWidth="1"/>
    <col min="52" max="53" width="8.625" style="149" customWidth="1"/>
    <col min="54" max="54" width="5.125" style="225" bestFit="1" customWidth="1"/>
    <col min="55" max="16384" width="9" style="149"/>
  </cols>
  <sheetData>
    <row r="1" spans="1:54" ht="17.100000000000001" customHeight="1">
      <c r="A1" s="1"/>
    </row>
    <row r="2" spans="1:54" ht="17.100000000000001" customHeight="1">
      <c r="A2" s="1"/>
    </row>
    <row r="3" spans="1:54" ht="17.100000000000001" customHeight="1">
      <c r="A3" s="1"/>
    </row>
    <row r="4" spans="1:54" ht="17.100000000000001" customHeight="1">
      <c r="A4" s="1"/>
      <c r="B4" s="1" t="s">
        <v>1237</v>
      </c>
    </row>
    <row r="5" spans="1:54" s="155" customFormat="1" ht="17.100000000000001" customHeight="1">
      <c r="A5" s="2" t="s">
        <v>122</v>
      </c>
      <c r="B5" s="151"/>
      <c r="C5" s="11" t="s">
        <v>114</v>
      </c>
      <c r="D5" s="152"/>
      <c r="E5" s="148"/>
      <c r="F5" s="148"/>
      <c r="G5" s="148"/>
      <c r="H5" s="148"/>
      <c r="I5" s="148"/>
      <c r="J5" s="148"/>
      <c r="K5" s="16"/>
      <c r="L5" s="16"/>
      <c r="M5" s="16"/>
      <c r="N5" s="16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255" t="s">
        <v>123</v>
      </c>
      <c r="AA5" s="255"/>
      <c r="AB5" s="255"/>
      <c r="AC5" s="255"/>
      <c r="AD5" s="12"/>
      <c r="AE5" s="153"/>
      <c r="AF5" s="148"/>
      <c r="AG5" s="153"/>
      <c r="AH5" s="153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3" t="s">
        <v>115</v>
      </c>
      <c r="BA5" s="3" t="s">
        <v>116</v>
      </c>
      <c r="BB5" s="226"/>
    </row>
    <row r="6" spans="1:54" s="155" customFormat="1" ht="17.100000000000001" customHeight="1">
      <c r="A6" s="4" t="s">
        <v>117</v>
      </c>
      <c r="B6" s="5" t="s">
        <v>118</v>
      </c>
      <c r="C6" s="21"/>
      <c r="D6" s="164"/>
      <c r="E6" s="165"/>
      <c r="F6" s="280" t="s">
        <v>786</v>
      </c>
      <c r="G6" s="280"/>
      <c r="H6" s="165"/>
      <c r="I6" s="166"/>
      <c r="J6" s="165"/>
      <c r="K6" s="71"/>
      <c r="L6" s="280" t="s">
        <v>787</v>
      </c>
      <c r="M6" s="280"/>
      <c r="N6" s="71"/>
      <c r="O6" s="166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20"/>
      <c r="AA6" s="122"/>
      <c r="AB6" s="122"/>
      <c r="AC6" s="122"/>
      <c r="AD6" s="122"/>
      <c r="AE6" s="156"/>
      <c r="AF6" s="122"/>
      <c r="AG6" s="156"/>
      <c r="AH6" s="156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6" t="s">
        <v>119</v>
      </c>
      <c r="BA6" s="6" t="s">
        <v>120</v>
      </c>
      <c r="BB6" s="226"/>
    </row>
    <row r="7" spans="1:54" s="155" customFormat="1" ht="17.100000000000001" customHeight="1">
      <c r="A7" s="7">
        <v>16</v>
      </c>
      <c r="B7" s="8">
        <v>8620</v>
      </c>
      <c r="C7" s="227" t="s">
        <v>1509</v>
      </c>
      <c r="D7" s="242" t="s">
        <v>255</v>
      </c>
      <c r="E7" s="282"/>
      <c r="F7" s="282"/>
      <c r="G7" s="282"/>
      <c r="H7" s="282"/>
      <c r="I7" s="325"/>
      <c r="J7" s="232" t="s">
        <v>1470</v>
      </c>
      <c r="K7" s="233"/>
      <c r="L7" s="233"/>
      <c r="M7" s="233"/>
      <c r="N7" s="233"/>
      <c r="O7" s="233"/>
      <c r="P7" s="259" t="s">
        <v>1486</v>
      </c>
      <c r="Q7" s="282"/>
      <c r="R7" s="282"/>
      <c r="S7" s="282"/>
      <c r="T7" s="282"/>
      <c r="U7" s="325"/>
      <c r="V7" s="16"/>
      <c r="W7" s="16"/>
      <c r="X7" s="16"/>
      <c r="Y7" s="16"/>
      <c r="Z7" s="28"/>
      <c r="AA7" s="28"/>
      <c r="AB7" s="16"/>
      <c r="AC7" s="44"/>
      <c r="AD7" s="45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26"/>
      <c r="AP7" s="39"/>
      <c r="AQ7" s="40"/>
      <c r="AR7" s="271" t="s">
        <v>113</v>
      </c>
      <c r="AS7" s="272"/>
      <c r="AT7" s="272"/>
      <c r="AU7" s="273"/>
      <c r="AV7" s="268" t="s">
        <v>1252</v>
      </c>
      <c r="AW7" s="269"/>
      <c r="AX7" s="269"/>
      <c r="AY7" s="270"/>
      <c r="AZ7" s="195">
        <f>ROUND(E9*(1+AT9),0)+(ROUND(K9*(1+AX9),0))+(ROUND(R9,0))</f>
        <v>254</v>
      </c>
      <c r="BA7" s="49" t="s">
        <v>873</v>
      </c>
      <c r="BB7" s="224"/>
    </row>
    <row r="8" spans="1:54" s="155" customFormat="1" ht="17.100000000000001" customHeight="1">
      <c r="A8" s="7">
        <v>16</v>
      </c>
      <c r="B8" s="8">
        <v>8621</v>
      </c>
      <c r="C8" s="227" t="s">
        <v>1510</v>
      </c>
      <c r="D8" s="283"/>
      <c r="E8" s="284"/>
      <c r="F8" s="284"/>
      <c r="G8" s="284"/>
      <c r="H8" s="284"/>
      <c r="I8" s="326"/>
      <c r="J8" s="234"/>
      <c r="K8" s="235"/>
      <c r="L8" s="235"/>
      <c r="M8" s="235"/>
      <c r="N8" s="235"/>
      <c r="O8" s="235"/>
      <c r="P8" s="283"/>
      <c r="Q8" s="284"/>
      <c r="R8" s="284"/>
      <c r="S8" s="284"/>
      <c r="T8" s="284"/>
      <c r="U8" s="326"/>
      <c r="V8" s="19"/>
      <c r="W8" s="20"/>
      <c r="X8" s="20"/>
      <c r="Y8" s="20"/>
      <c r="Z8" s="31"/>
      <c r="AA8" s="31"/>
      <c r="AB8" s="122"/>
      <c r="AC8" s="122"/>
      <c r="AD8" s="129"/>
      <c r="AE8" s="43" t="s">
        <v>1853</v>
      </c>
      <c r="AF8" s="20"/>
      <c r="AG8" s="20"/>
      <c r="AH8" s="20"/>
      <c r="AI8" s="20"/>
      <c r="AJ8" s="20"/>
      <c r="AK8" s="20"/>
      <c r="AL8" s="20"/>
      <c r="AM8" s="20"/>
      <c r="AN8" s="20"/>
      <c r="AO8" s="22" t="s">
        <v>1792</v>
      </c>
      <c r="AP8" s="230">
        <v>1</v>
      </c>
      <c r="AQ8" s="231"/>
      <c r="AR8" s="274"/>
      <c r="AS8" s="275"/>
      <c r="AT8" s="275"/>
      <c r="AU8" s="276"/>
      <c r="AV8" s="262"/>
      <c r="AW8" s="263"/>
      <c r="AX8" s="263"/>
      <c r="AY8" s="264"/>
      <c r="AZ8" s="196">
        <f>ROUND(ROUND(E9*AP8,0)*(1+AT9),0)+(ROUND(ROUND(K9*AP8,0)*(1+AX9),0))+(ROUND(R9*AP8,0))</f>
        <v>254</v>
      </c>
      <c r="BA8" s="29"/>
      <c r="BB8" s="224"/>
    </row>
    <row r="9" spans="1:54" s="155" customFormat="1" ht="17.100000000000001" customHeight="1">
      <c r="A9" s="7">
        <v>16</v>
      </c>
      <c r="B9" s="8">
        <v>8622</v>
      </c>
      <c r="C9" s="227" t="s">
        <v>1511</v>
      </c>
      <c r="D9" s="55"/>
      <c r="E9" s="260">
        <v>102</v>
      </c>
      <c r="F9" s="260"/>
      <c r="G9" s="14" t="s">
        <v>121</v>
      </c>
      <c r="H9" s="121"/>
      <c r="I9" s="123"/>
      <c r="J9" s="24"/>
      <c r="K9" s="260">
        <v>46</v>
      </c>
      <c r="L9" s="260"/>
      <c r="M9" s="14" t="s">
        <v>121</v>
      </c>
      <c r="N9" s="121"/>
      <c r="O9" s="121"/>
      <c r="P9" s="124"/>
      <c r="Q9" s="122"/>
      <c r="R9" s="265">
        <v>43</v>
      </c>
      <c r="S9" s="265"/>
      <c r="T9" s="20" t="s">
        <v>121</v>
      </c>
      <c r="U9" s="122"/>
      <c r="V9" s="118" t="s">
        <v>265</v>
      </c>
      <c r="W9" s="113"/>
      <c r="X9" s="113"/>
      <c r="Y9" s="113"/>
      <c r="Z9" s="113"/>
      <c r="AA9" s="113"/>
      <c r="AB9" s="26" t="s">
        <v>1792</v>
      </c>
      <c r="AC9" s="236">
        <v>0.7</v>
      </c>
      <c r="AD9" s="23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26"/>
      <c r="AP9" s="39"/>
      <c r="AQ9" s="40"/>
      <c r="AR9" s="163" t="s">
        <v>1854</v>
      </c>
      <c r="AS9" s="24" t="s">
        <v>1792</v>
      </c>
      <c r="AT9" s="292">
        <v>0.5</v>
      </c>
      <c r="AU9" s="293"/>
      <c r="AV9" s="42" t="s">
        <v>1855</v>
      </c>
      <c r="AW9" s="24" t="s">
        <v>1792</v>
      </c>
      <c r="AX9" s="292">
        <v>0.25</v>
      </c>
      <c r="AY9" s="293"/>
      <c r="AZ9" s="196">
        <f>ROUND(ROUND(E9*AC9,0)*(1+AT9),0)+(ROUND(ROUND(K9*AC9,0)*(1+AX9),0))+(ROUND(R9*AC9,0))</f>
        <v>177</v>
      </c>
      <c r="BA9" s="29"/>
      <c r="BB9" s="224">
        <f>$E$9+$K$9+R9</f>
        <v>191</v>
      </c>
    </row>
    <row r="10" spans="1:54" s="155" customFormat="1" ht="17.100000000000001" customHeight="1">
      <c r="A10" s="7">
        <v>16</v>
      </c>
      <c r="B10" s="8">
        <v>8623</v>
      </c>
      <c r="C10" s="227" t="s">
        <v>1506</v>
      </c>
      <c r="D10" s="211"/>
      <c r="E10" s="221"/>
      <c r="F10" s="221"/>
      <c r="G10" s="221"/>
      <c r="H10" s="221"/>
      <c r="I10" s="223"/>
      <c r="J10" s="211"/>
      <c r="K10" s="212"/>
      <c r="L10" s="212"/>
      <c r="M10" s="212"/>
      <c r="N10" s="212"/>
      <c r="O10" s="213"/>
      <c r="P10" s="259" t="s">
        <v>1535</v>
      </c>
      <c r="Q10" s="282"/>
      <c r="R10" s="282"/>
      <c r="S10" s="282"/>
      <c r="T10" s="282"/>
      <c r="U10" s="325"/>
      <c r="V10" s="16"/>
      <c r="W10" s="16"/>
      <c r="X10" s="16"/>
      <c r="Y10" s="16"/>
      <c r="Z10" s="28"/>
      <c r="AA10" s="28"/>
      <c r="AB10" s="16"/>
      <c r="AC10" s="44"/>
      <c r="AD10" s="45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26"/>
      <c r="AP10" s="39"/>
      <c r="AQ10" s="40"/>
      <c r="AR10" s="274"/>
      <c r="AS10" s="275"/>
      <c r="AT10" s="275"/>
      <c r="AU10" s="276"/>
      <c r="AV10" s="262"/>
      <c r="AW10" s="263"/>
      <c r="AX10" s="263"/>
      <c r="AY10" s="264"/>
      <c r="AZ10" s="195">
        <f>ROUND(E9*(1+AT9),0)+(ROUND(K9*(1+AX9),0))+(ROUND(R12,0))</f>
        <v>295</v>
      </c>
      <c r="BA10" s="29"/>
      <c r="BB10" s="224"/>
    </row>
    <row r="11" spans="1:54" s="155" customFormat="1" ht="17.100000000000001" customHeight="1">
      <c r="A11" s="7">
        <v>16</v>
      </c>
      <c r="B11" s="8">
        <v>8624</v>
      </c>
      <c r="C11" s="227" t="s">
        <v>1507</v>
      </c>
      <c r="D11" s="214"/>
      <c r="E11" s="221"/>
      <c r="F11" s="221"/>
      <c r="G11" s="221"/>
      <c r="H11" s="221"/>
      <c r="I11" s="223"/>
      <c r="J11" s="211"/>
      <c r="K11" s="212"/>
      <c r="L11" s="212"/>
      <c r="M11" s="212"/>
      <c r="N11" s="212"/>
      <c r="O11" s="213"/>
      <c r="P11" s="283"/>
      <c r="Q11" s="284"/>
      <c r="R11" s="284"/>
      <c r="S11" s="284"/>
      <c r="T11" s="284"/>
      <c r="U11" s="326"/>
      <c r="V11" s="19"/>
      <c r="W11" s="20"/>
      <c r="X11" s="20"/>
      <c r="Y11" s="20"/>
      <c r="Z11" s="31"/>
      <c r="AA11" s="31"/>
      <c r="AB11" s="122"/>
      <c r="AC11" s="122"/>
      <c r="AD11" s="129"/>
      <c r="AE11" s="43" t="s">
        <v>1853</v>
      </c>
      <c r="AF11" s="20"/>
      <c r="AG11" s="20"/>
      <c r="AH11" s="20"/>
      <c r="AI11" s="20"/>
      <c r="AJ11" s="20"/>
      <c r="AK11" s="20"/>
      <c r="AL11" s="20"/>
      <c r="AM11" s="20"/>
      <c r="AN11" s="20"/>
      <c r="AO11" s="22" t="s">
        <v>1792</v>
      </c>
      <c r="AP11" s="230">
        <v>1</v>
      </c>
      <c r="AQ11" s="231"/>
      <c r="AR11" s="274"/>
      <c r="AS11" s="275"/>
      <c r="AT11" s="275"/>
      <c r="AU11" s="276"/>
      <c r="AV11" s="262"/>
      <c r="AW11" s="263"/>
      <c r="AX11" s="263"/>
      <c r="AY11" s="264"/>
      <c r="AZ11" s="196">
        <f>ROUND(ROUND(E9*AP11,0)*(1+AT9),0)+(ROUND(ROUND(K9*AP11,0)*(1+AX9),0))+(ROUND(R12*AP11,0))</f>
        <v>295</v>
      </c>
      <c r="BA11" s="29"/>
      <c r="BB11" s="224"/>
    </row>
    <row r="12" spans="1:54" s="155" customFormat="1" ht="17.100000000000001" customHeight="1">
      <c r="A12" s="7">
        <v>16</v>
      </c>
      <c r="B12" s="8">
        <v>8625</v>
      </c>
      <c r="C12" s="227" t="s">
        <v>1508</v>
      </c>
      <c r="D12" s="55"/>
      <c r="E12" s="219"/>
      <c r="F12" s="219"/>
      <c r="G12" s="14"/>
      <c r="H12" s="121"/>
      <c r="I12" s="123"/>
      <c r="J12" s="36"/>
      <c r="K12" s="219"/>
      <c r="L12" s="219"/>
      <c r="M12" s="14"/>
      <c r="N12" s="121"/>
      <c r="O12" s="123"/>
      <c r="P12" s="124"/>
      <c r="Q12" s="122"/>
      <c r="R12" s="279">
        <v>84</v>
      </c>
      <c r="S12" s="279"/>
      <c r="T12" s="20" t="s">
        <v>121</v>
      </c>
      <c r="U12" s="122"/>
      <c r="V12" s="118" t="s">
        <v>265</v>
      </c>
      <c r="W12" s="113"/>
      <c r="X12" s="113"/>
      <c r="Y12" s="113"/>
      <c r="Z12" s="113"/>
      <c r="AA12" s="113"/>
      <c r="AB12" s="26" t="s">
        <v>1792</v>
      </c>
      <c r="AC12" s="236">
        <v>0.7</v>
      </c>
      <c r="AD12" s="23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26"/>
      <c r="AP12" s="39"/>
      <c r="AQ12" s="40"/>
      <c r="AR12" s="163"/>
      <c r="AS12" s="24"/>
      <c r="AT12" s="292"/>
      <c r="AU12" s="293"/>
      <c r="AV12" s="42"/>
      <c r="AW12" s="24"/>
      <c r="AX12" s="292"/>
      <c r="AY12" s="293"/>
      <c r="AZ12" s="196">
        <f>ROUND(ROUND(E9*AC12,0)*(1+AT9),0)+(ROUND(ROUND(K9*AC12,0)*(1+AX9),0))+(ROUND(R12*AC12,0))</f>
        <v>206</v>
      </c>
      <c r="BA12" s="29"/>
      <c r="BB12" s="224">
        <f t="shared" ref="BB12:BB15" si="0">$E$9+$K$9+R12</f>
        <v>232</v>
      </c>
    </row>
    <row r="13" spans="1:54" s="155" customFormat="1" ht="17.100000000000001" customHeight="1">
      <c r="A13" s="7">
        <v>16</v>
      </c>
      <c r="B13" s="8">
        <v>8626</v>
      </c>
      <c r="C13" s="227" t="s">
        <v>1512</v>
      </c>
      <c r="D13" s="211"/>
      <c r="E13" s="221"/>
      <c r="F13" s="221"/>
      <c r="G13" s="221"/>
      <c r="H13" s="221"/>
      <c r="I13" s="223"/>
      <c r="J13" s="211"/>
      <c r="K13" s="212"/>
      <c r="L13" s="212"/>
      <c r="M13" s="212"/>
      <c r="N13" s="212"/>
      <c r="O13" s="213"/>
      <c r="P13" s="259" t="s">
        <v>1536</v>
      </c>
      <c r="Q13" s="282"/>
      <c r="R13" s="282"/>
      <c r="S13" s="282"/>
      <c r="T13" s="282"/>
      <c r="U13" s="325"/>
      <c r="V13" s="16"/>
      <c r="W13" s="16"/>
      <c r="X13" s="16"/>
      <c r="Y13" s="16"/>
      <c r="Z13" s="28"/>
      <c r="AA13" s="28"/>
      <c r="AB13" s="16"/>
      <c r="AC13" s="44"/>
      <c r="AD13" s="45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26"/>
      <c r="AP13" s="39"/>
      <c r="AQ13" s="40"/>
      <c r="AR13" s="274"/>
      <c r="AS13" s="275"/>
      <c r="AT13" s="275"/>
      <c r="AU13" s="276"/>
      <c r="AV13" s="262"/>
      <c r="AW13" s="263"/>
      <c r="AX13" s="263"/>
      <c r="AY13" s="264"/>
      <c r="AZ13" s="195">
        <f>ROUND(E9*(1+AT9),0)+(ROUND(K9*(1+AX9),0))+(ROUND(R15,0))</f>
        <v>331</v>
      </c>
      <c r="BA13" s="29"/>
      <c r="BB13" s="224"/>
    </row>
    <row r="14" spans="1:54" s="155" customFormat="1" ht="17.100000000000001" customHeight="1">
      <c r="A14" s="7">
        <v>16</v>
      </c>
      <c r="B14" s="8">
        <v>8627</v>
      </c>
      <c r="C14" s="227" t="s">
        <v>1513</v>
      </c>
      <c r="D14" s="214"/>
      <c r="E14" s="221"/>
      <c r="F14" s="221"/>
      <c r="G14" s="221"/>
      <c r="H14" s="221"/>
      <c r="I14" s="223"/>
      <c r="J14" s="211"/>
      <c r="K14" s="212"/>
      <c r="L14" s="212"/>
      <c r="M14" s="212"/>
      <c r="N14" s="212"/>
      <c r="O14" s="213"/>
      <c r="P14" s="283"/>
      <c r="Q14" s="284"/>
      <c r="R14" s="284"/>
      <c r="S14" s="284"/>
      <c r="T14" s="284"/>
      <c r="U14" s="326"/>
      <c r="V14" s="19"/>
      <c r="W14" s="20"/>
      <c r="X14" s="20"/>
      <c r="Y14" s="20"/>
      <c r="Z14" s="31"/>
      <c r="AA14" s="31"/>
      <c r="AB14" s="122"/>
      <c r="AC14" s="122"/>
      <c r="AD14" s="129"/>
      <c r="AE14" s="43" t="s">
        <v>1853</v>
      </c>
      <c r="AF14" s="20"/>
      <c r="AG14" s="20"/>
      <c r="AH14" s="20"/>
      <c r="AI14" s="20"/>
      <c r="AJ14" s="20"/>
      <c r="AK14" s="20"/>
      <c r="AL14" s="20"/>
      <c r="AM14" s="20"/>
      <c r="AN14" s="20"/>
      <c r="AO14" s="22" t="s">
        <v>1792</v>
      </c>
      <c r="AP14" s="230">
        <v>1</v>
      </c>
      <c r="AQ14" s="231"/>
      <c r="AR14" s="274"/>
      <c r="AS14" s="275"/>
      <c r="AT14" s="275"/>
      <c r="AU14" s="276"/>
      <c r="AV14" s="262"/>
      <c r="AW14" s="263"/>
      <c r="AX14" s="263"/>
      <c r="AY14" s="264"/>
      <c r="AZ14" s="196">
        <f>ROUND(ROUND(E9*AP14,0)*(1+AT9),0)+(ROUND(ROUND(K9*AP14,0)*(1+AX9),0))+(ROUND(R15*AP14,0))</f>
        <v>331</v>
      </c>
      <c r="BA14" s="29"/>
      <c r="BB14" s="224"/>
    </row>
    <row r="15" spans="1:54" s="155" customFormat="1" ht="17.100000000000001" customHeight="1">
      <c r="A15" s="7">
        <v>16</v>
      </c>
      <c r="B15" s="8">
        <v>8628</v>
      </c>
      <c r="C15" s="227" t="s">
        <v>1514</v>
      </c>
      <c r="D15" s="55"/>
      <c r="E15" s="219"/>
      <c r="F15" s="219"/>
      <c r="G15" s="14"/>
      <c r="H15" s="121"/>
      <c r="I15" s="123"/>
      <c r="J15" s="116"/>
      <c r="K15" s="220"/>
      <c r="L15" s="220"/>
      <c r="M15" s="20"/>
      <c r="N15" s="122"/>
      <c r="O15" s="129"/>
      <c r="P15" s="124"/>
      <c r="Q15" s="122"/>
      <c r="R15" s="279">
        <v>120</v>
      </c>
      <c r="S15" s="279"/>
      <c r="T15" s="20" t="s">
        <v>121</v>
      </c>
      <c r="U15" s="122"/>
      <c r="V15" s="118" t="s">
        <v>265</v>
      </c>
      <c r="W15" s="113"/>
      <c r="X15" s="113"/>
      <c r="Y15" s="113"/>
      <c r="Z15" s="113"/>
      <c r="AA15" s="113"/>
      <c r="AB15" s="26" t="s">
        <v>1792</v>
      </c>
      <c r="AC15" s="236">
        <v>0.7</v>
      </c>
      <c r="AD15" s="23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26"/>
      <c r="AP15" s="39"/>
      <c r="AQ15" s="40"/>
      <c r="AR15" s="163"/>
      <c r="AS15" s="24"/>
      <c r="AT15" s="292"/>
      <c r="AU15" s="293"/>
      <c r="AV15" s="42"/>
      <c r="AW15" s="24"/>
      <c r="AX15" s="292"/>
      <c r="AY15" s="293"/>
      <c r="AZ15" s="196">
        <f>ROUND(ROUND(E9*AC15,0)*(1+AT9),0)+(ROUND(ROUND(K9*AC15,0)*(1+AX9),0))+(ROUND(R15*AC15,0))</f>
        <v>231</v>
      </c>
      <c r="BA15" s="29"/>
      <c r="BB15" s="224">
        <f t="shared" si="0"/>
        <v>268</v>
      </c>
    </row>
    <row r="16" spans="1:54" s="155" customFormat="1" ht="17.100000000000001" customHeight="1">
      <c r="A16" s="7">
        <v>16</v>
      </c>
      <c r="B16" s="8">
        <v>8629</v>
      </c>
      <c r="C16" s="227" t="s">
        <v>1515</v>
      </c>
      <c r="D16" s="211"/>
      <c r="E16" s="221"/>
      <c r="F16" s="221"/>
      <c r="G16" s="221"/>
      <c r="H16" s="221"/>
      <c r="I16" s="223"/>
      <c r="J16" s="232" t="s">
        <v>1533</v>
      </c>
      <c r="K16" s="233"/>
      <c r="L16" s="233"/>
      <c r="M16" s="233"/>
      <c r="N16" s="233"/>
      <c r="O16" s="233"/>
      <c r="P16" s="259" t="s">
        <v>1486</v>
      </c>
      <c r="Q16" s="282"/>
      <c r="R16" s="282"/>
      <c r="S16" s="282"/>
      <c r="T16" s="282"/>
      <c r="U16" s="325"/>
      <c r="V16" s="16"/>
      <c r="W16" s="16"/>
      <c r="X16" s="16"/>
      <c r="Y16" s="16"/>
      <c r="Z16" s="28"/>
      <c r="AA16" s="28"/>
      <c r="AB16" s="16"/>
      <c r="AC16" s="44"/>
      <c r="AD16" s="45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26"/>
      <c r="AP16" s="39"/>
      <c r="AQ16" s="40"/>
      <c r="AR16" s="274"/>
      <c r="AS16" s="275"/>
      <c r="AT16" s="275"/>
      <c r="AU16" s="276"/>
      <c r="AV16" s="262"/>
      <c r="AW16" s="263"/>
      <c r="AX16" s="263"/>
      <c r="AY16" s="264"/>
      <c r="AZ16" s="195">
        <f>ROUND(E9*(1+AT9),0)+(ROUND(K18*(1+AX9),0))+(ROUND(R18,0))</f>
        <v>305</v>
      </c>
      <c r="BA16" s="29"/>
      <c r="BB16" s="224"/>
    </row>
    <row r="17" spans="1:54" s="155" customFormat="1" ht="17.100000000000001" customHeight="1">
      <c r="A17" s="7">
        <v>16</v>
      </c>
      <c r="B17" s="8">
        <v>8630</v>
      </c>
      <c r="C17" s="227" t="s">
        <v>1516</v>
      </c>
      <c r="D17" s="214"/>
      <c r="E17" s="221"/>
      <c r="F17" s="221"/>
      <c r="G17" s="221"/>
      <c r="H17" s="221"/>
      <c r="I17" s="223"/>
      <c r="J17" s="234"/>
      <c r="K17" s="235"/>
      <c r="L17" s="235"/>
      <c r="M17" s="235"/>
      <c r="N17" s="235"/>
      <c r="O17" s="235"/>
      <c r="P17" s="283"/>
      <c r="Q17" s="284"/>
      <c r="R17" s="284"/>
      <c r="S17" s="284"/>
      <c r="T17" s="284"/>
      <c r="U17" s="326"/>
      <c r="V17" s="19"/>
      <c r="W17" s="20"/>
      <c r="X17" s="20"/>
      <c r="Y17" s="20"/>
      <c r="Z17" s="31"/>
      <c r="AA17" s="31"/>
      <c r="AB17" s="122"/>
      <c r="AC17" s="122"/>
      <c r="AD17" s="129"/>
      <c r="AE17" s="43" t="s">
        <v>1853</v>
      </c>
      <c r="AF17" s="20"/>
      <c r="AG17" s="20"/>
      <c r="AH17" s="20"/>
      <c r="AI17" s="20"/>
      <c r="AJ17" s="20"/>
      <c r="AK17" s="20"/>
      <c r="AL17" s="20"/>
      <c r="AM17" s="20"/>
      <c r="AN17" s="20"/>
      <c r="AO17" s="22" t="s">
        <v>1792</v>
      </c>
      <c r="AP17" s="230">
        <v>1</v>
      </c>
      <c r="AQ17" s="231"/>
      <c r="AR17" s="274"/>
      <c r="AS17" s="275"/>
      <c r="AT17" s="275"/>
      <c r="AU17" s="276"/>
      <c r="AV17" s="262"/>
      <c r="AW17" s="263"/>
      <c r="AX17" s="263"/>
      <c r="AY17" s="264"/>
      <c r="AZ17" s="196">
        <f>ROUND(ROUND(E9*AP17,0)*(1+AT9),0)+(ROUND(ROUND(K18*AP17,0)*(1+AX9),0))+(ROUND(R18*AP17,0))</f>
        <v>305</v>
      </c>
      <c r="BA17" s="29"/>
      <c r="BB17" s="224"/>
    </row>
    <row r="18" spans="1:54" s="155" customFormat="1" ht="17.100000000000001" customHeight="1">
      <c r="A18" s="7">
        <v>16</v>
      </c>
      <c r="B18" s="8">
        <v>8631</v>
      </c>
      <c r="C18" s="227" t="s">
        <v>1517</v>
      </c>
      <c r="D18" s="55"/>
      <c r="E18" s="219"/>
      <c r="F18" s="219"/>
      <c r="G18" s="14"/>
      <c r="H18" s="121"/>
      <c r="I18" s="123"/>
      <c r="J18" s="24"/>
      <c r="K18" s="260">
        <v>89</v>
      </c>
      <c r="L18" s="260"/>
      <c r="M18" s="14" t="s">
        <v>121</v>
      </c>
      <c r="N18" s="121"/>
      <c r="O18" s="121"/>
      <c r="P18" s="124"/>
      <c r="Q18" s="122"/>
      <c r="R18" s="279">
        <v>41</v>
      </c>
      <c r="S18" s="279"/>
      <c r="T18" s="20" t="s">
        <v>121</v>
      </c>
      <c r="U18" s="122"/>
      <c r="V18" s="118" t="s">
        <v>265</v>
      </c>
      <c r="W18" s="113"/>
      <c r="X18" s="113"/>
      <c r="Y18" s="113"/>
      <c r="Z18" s="113"/>
      <c r="AA18" s="113"/>
      <c r="AB18" s="26" t="s">
        <v>1792</v>
      </c>
      <c r="AC18" s="236">
        <v>0.7</v>
      </c>
      <c r="AD18" s="23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26"/>
      <c r="AP18" s="39"/>
      <c r="AQ18" s="40"/>
      <c r="AR18" s="163"/>
      <c r="AS18" s="24"/>
      <c r="AT18" s="292"/>
      <c r="AU18" s="293"/>
      <c r="AV18" s="42"/>
      <c r="AW18" s="24"/>
      <c r="AX18" s="292"/>
      <c r="AY18" s="293"/>
      <c r="AZ18" s="196">
        <f>ROUND(ROUND(E9*AC18,0)*(1+AT9),0)+(ROUND(ROUND(K18*AC18,0)*(1+AX9),0))+(ROUND(R18*AC18,0))</f>
        <v>214</v>
      </c>
      <c r="BA18" s="29"/>
      <c r="BB18" s="224">
        <f>$E$9+$K$18+R18</f>
        <v>232</v>
      </c>
    </row>
    <row r="19" spans="1:54" s="155" customFormat="1" ht="17.100000000000001" customHeight="1">
      <c r="A19" s="7">
        <v>16</v>
      </c>
      <c r="B19" s="8">
        <v>8632</v>
      </c>
      <c r="C19" s="227" t="s">
        <v>1019</v>
      </c>
      <c r="D19" s="211"/>
      <c r="E19" s="221"/>
      <c r="F19" s="221"/>
      <c r="G19" s="221"/>
      <c r="H19" s="221"/>
      <c r="I19" s="223"/>
      <c r="J19" s="211"/>
      <c r="K19" s="212"/>
      <c r="L19" s="212"/>
      <c r="M19" s="212"/>
      <c r="N19" s="212"/>
      <c r="O19" s="213"/>
      <c r="P19" s="259" t="s">
        <v>1535</v>
      </c>
      <c r="Q19" s="282"/>
      <c r="R19" s="282"/>
      <c r="S19" s="282"/>
      <c r="T19" s="282"/>
      <c r="U19" s="325"/>
      <c r="V19" s="16"/>
      <c r="W19" s="16"/>
      <c r="X19" s="16"/>
      <c r="Y19" s="16"/>
      <c r="Z19" s="28"/>
      <c r="AA19" s="28"/>
      <c r="AB19" s="16"/>
      <c r="AC19" s="44"/>
      <c r="AD19" s="45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26"/>
      <c r="AP19" s="39"/>
      <c r="AQ19" s="40"/>
      <c r="AR19" s="274"/>
      <c r="AS19" s="275"/>
      <c r="AT19" s="275"/>
      <c r="AU19" s="276"/>
      <c r="AV19" s="262"/>
      <c r="AW19" s="263"/>
      <c r="AX19" s="263"/>
      <c r="AY19" s="264"/>
      <c r="AZ19" s="195">
        <f>ROUND(E9*(1+AT9),0)+(ROUND(K18*(1+AX9),0))+(ROUND(R21,0))</f>
        <v>341</v>
      </c>
      <c r="BA19" s="29"/>
      <c r="BB19" s="224"/>
    </row>
    <row r="20" spans="1:54" s="155" customFormat="1" ht="17.100000000000001" customHeight="1">
      <c r="A20" s="7">
        <v>16</v>
      </c>
      <c r="B20" s="8">
        <v>8633</v>
      </c>
      <c r="C20" s="227" t="s">
        <v>1020</v>
      </c>
      <c r="D20" s="214"/>
      <c r="E20" s="221"/>
      <c r="F20" s="221"/>
      <c r="G20" s="221"/>
      <c r="H20" s="221"/>
      <c r="I20" s="223"/>
      <c r="J20" s="211"/>
      <c r="K20" s="212"/>
      <c r="L20" s="212"/>
      <c r="M20" s="212"/>
      <c r="N20" s="212"/>
      <c r="O20" s="213"/>
      <c r="P20" s="283"/>
      <c r="Q20" s="284"/>
      <c r="R20" s="284"/>
      <c r="S20" s="284"/>
      <c r="T20" s="284"/>
      <c r="U20" s="326"/>
      <c r="V20" s="19"/>
      <c r="W20" s="20"/>
      <c r="X20" s="20"/>
      <c r="Y20" s="20"/>
      <c r="Z20" s="31"/>
      <c r="AA20" s="31"/>
      <c r="AB20" s="122"/>
      <c r="AC20" s="122"/>
      <c r="AD20" s="129"/>
      <c r="AE20" s="43" t="s">
        <v>1853</v>
      </c>
      <c r="AF20" s="20"/>
      <c r="AG20" s="20"/>
      <c r="AH20" s="20"/>
      <c r="AI20" s="20"/>
      <c r="AJ20" s="20"/>
      <c r="AK20" s="20"/>
      <c r="AL20" s="20"/>
      <c r="AM20" s="20"/>
      <c r="AN20" s="20"/>
      <c r="AO20" s="22" t="s">
        <v>1792</v>
      </c>
      <c r="AP20" s="230">
        <v>1</v>
      </c>
      <c r="AQ20" s="231"/>
      <c r="AR20" s="274"/>
      <c r="AS20" s="275"/>
      <c r="AT20" s="275"/>
      <c r="AU20" s="276"/>
      <c r="AV20" s="262"/>
      <c r="AW20" s="263"/>
      <c r="AX20" s="263"/>
      <c r="AY20" s="264"/>
      <c r="AZ20" s="196">
        <f>ROUND(ROUND(E9*AP20,0)*(1+AT9),0)+(ROUND(ROUND(K18*AP20,0)*(1+AX9),0))+(ROUND(R21*AP20,0))</f>
        <v>341</v>
      </c>
      <c r="BA20" s="29"/>
      <c r="BB20" s="224"/>
    </row>
    <row r="21" spans="1:54" s="155" customFormat="1" ht="17.100000000000001" customHeight="1">
      <c r="A21" s="7">
        <v>16</v>
      </c>
      <c r="B21" s="8">
        <v>8634</v>
      </c>
      <c r="C21" s="227" t="s">
        <v>11</v>
      </c>
      <c r="D21" s="55"/>
      <c r="E21" s="219"/>
      <c r="F21" s="219"/>
      <c r="G21" s="14"/>
      <c r="H21" s="121"/>
      <c r="I21" s="123"/>
      <c r="J21" s="116"/>
      <c r="K21" s="220"/>
      <c r="L21" s="220"/>
      <c r="M21" s="20"/>
      <c r="N21" s="122"/>
      <c r="O21" s="129"/>
      <c r="P21" s="124"/>
      <c r="Q21" s="122"/>
      <c r="R21" s="279">
        <v>77</v>
      </c>
      <c r="S21" s="279"/>
      <c r="T21" s="20" t="s">
        <v>121</v>
      </c>
      <c r="U21" s="122"/>
      <c r="V21" s="118" t="s">
        <v>265</v>
      </c>
      <c r="W21" s="113"/>
      <c r="X21" s="113"/>
      <c r="Y21" s="113"/>
      <c r="Z21" s="113"/>
      <c r="AA21" s="113"/>
      <c r="AB21" s="26" t="s">
        <v>1792</v>
      </c>
      <c r="AC21" s="236">
        <v>0.7</v>
      </c>
      <c r="AD21" s="23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26"/>
      <c r="AP21" s="39"/>
      <c r="AQ21" s="40"/>
      <c r="AR21" s="163"/>
      <c r="AS21" s="24"/>
      <c r="AT21" s="292"/>
      <c r="AU21" s="293"/>
      <c r="AV21" s="42"/>
      <c r="AW21" s="24"/>
      <c r="AX21" s="292"/>
      <c r="AY21" s="293"/>
      <c r="AZ21" s="196">
        <f>ROUND(ROUND(E9*AC21,0)*(1+AT9),0)+(ROUND(ROUND(K18*AC21,0)*(1+AX9),0))+(ROUND(R21*AC21,0))</f>
        <v>239</v>
      </c>
      <c r="BA21" s="29"/>
      <c r="BB21" s="224">
        <f>$E$9+$K$18+R21</f>
        <v>268</v>
      </c>
    </row>
    <row r="22" spans="1:54" s="155" customFormat="1" ht="17.100000000000001" hidden="1" customHeight="1">
      <c r="A22" s="7">
        <v>16</v>
      </c>
      <c r="B22" s="8">
        <v>8635</v>
      </c>
      <c r="C22" s="227" t="s">
        <v>12</v>
      </c>
      <c r="D22" s="55"/>
      <c r="E22" s="56"/>
      <c r="F22" s="56"/>
      <c r="G22" s="121"/>
      <c r="H22" s="121"/>
      <c r="I22" s="123"/>
      <c r="J22" s="122"/>
      <c r="K22" s="122"/>
      <c r="L22" s="122"/>
      <c r="M22" s="20"/>
      <c r="N22" s="59"/>
      <c r="O22" s="129"/>
      <c r="P22" s="61"/>
      <c r="Q22" s="59"/>
      <c r="R22" s="59"/>
      <c r="S22" s="59"/>
      <c r="T22" s="59"/>
      <c r="U22" s="60"/>
      <c r="V22" s="96"/>
      <c r="W22" s="97"/>
      <c r="X22" s="97"/>
      <c r="Y22" s="97"/>
      <c r="Z22" s="97"/>
      <c r="AA22" s="97"/>
      <c r="AB22" s="22" t="s">
        <v>1792</v>
      </c>
      <c r="AC22" s="230">
        <v>0.7</v>
      </c>
      <c r="AD22" s="231"/>
      <c r="AE22" s="43" t="s">
        <v>1853</v>
      </c>
      <c r="AF22" s="20"/>
      <c r="AG22" s="20"/>
      <c r="AH22" s="20"/>
      <c r="AI22" s="20"/>
      <c r="AJ22" s="20"/>
      <c r="AK22" s="20"/>
      <c r="AL22" s="20"/>
      <c r="AM22" s="20"/>
      <c r="AN22" s="20"/>
      <c r="AO22" s="22" t="s">
        <v>1792</v>
      </c>
      <c r="AP22" s="230">
        <v>1</v>
      </c>
      <c r="AQ22" s="231"/>
      <c r="AR22" s="163"/>
      <c r="AS22" s="121"/>
      <c r="AT22" s="121"/>
      <c r="AU22" s="47"/>
      <c r="AV22" s="54"/>
      <c r="AW22" s="27"/>
      <c r="AX22" s="27"/>
      <c r="AY22" s="47"/>
      <c r="AZ22" s="199">
        <f>ROUND(ROUND(ROUND(E21*AC22,0)*AP22,0)*(1+AT21),0)+(ROUND(ROUND(ROUND(K21*AC22,0)*AP22,0)*(1+AX21),0))+(ROUND(ROUND(R21*AC22,0)*AP22,0))</f>
        <v>54</v>
      </c>
      <c r="BA22" s="29"/>
      <c r="BB22" s="224">
        <f t="shared" ref="BB22" si="1">E22+K22+R22</f>
        <v>0</v>
      </c>
    </row>
    <row r="23" spans="1:54" s="155" customFormat="1" ht="17.100000000000001" customHeight="1">
      <c r="A23" s="7">
        <v>16</v>
      </c>
      <c r="B23" s="8">
        <v>8636</v>
      </c>
      <c r="C23" s="227" t="s">
        <v>1518</v>
      </c>
      <c r="D23" s="211"/>
      <c r="E23" s="221"/>
      <c r="F23" s="221"/>
      <c r="G23" s="221"/>
      <c r="H23" s="221"/>
      <c r="I23" s="223"/>
      <c r="J23" s="232" t="s">
        <v>1534</v>
      </c>
      <c r="K23" s="233"/>
      <c r="L23" s="233"/>
      <c r="M23" s="233"/>
      <c r="N23" s="233"/>
      <c r="O23" s="233"/>
      <c r="P23" s="259" t="s">
        <v>1486</v>
      </c>
      <c r="Q23" s="282"/>
      <c r="R23" s="282"/>
      <c r="S23" s="282"/>
      <c r="T23" s="282"/>
      <c r="U23" s="325"/>
      <c r="V23" s="16"/>
      <c r="W23" s="16"/>
      <c r="X23" s="16"/>
      <c r="Y23" s="16"/>
      <c r="Z23" s="28"/>
      <c r="AA23" s="28"/>
      <c r="AB23" s="16"/>
      <c r="AC23" s="44"/>
      <c r="AD23" s="45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26"/>
      <c r="AP23" s="39"/>
      <c r="AQ23" s="40"/>
      <c r="AR23" s="274"/>
      <c r="AS23" s="275"/>
      <c r="AT23" s="275"/>
      <c r="AU23" s="276"/>
      <c r="AV23" s="262"/>
      <c r="AW23" s="263"/>
      <c r="AX23" s="263"/>
      <c r="AY23" s="264"/>
      <c r="AZ23" s="195">
        <f>ROUND(E9*(1+AT9),0)+(ROUND(K25*(1+AX9),0))+(ROUND(R25,0))</f>
        <v>352</v>
      </c>
      <c r="BA23" s="29"/>
      <c r="BB23" s="224"/>
    </row>
    <row r="24" spans="1:54" s="155" customFormat="1" ht="17.100000000000001" customHeight="1">
      <c r="A24" s="7">
        <v>16</v>
      </c>
      <c r="B24" s="8">
        <v>8637</v>
      </c>
      <c r="C24" s="227" t="s">
        <v>1519</v>
      </c>
      <c r="D24" s="214"/>
      <c r="E24" s="221"/>
      <c r="F24" s="221"/>
      <c r="G24" s="221"/>
      <c r="H24" s="221"/>
      <c r="I24" s="223"/>
      <c r="J24" s="234"/>
      <c r="K24" s="235"/>
      <c r="L24" s="235"/>
      <c r="M24" s="235"/>
      <c r="N24" s="235"/>
      <c r="O24" s="235"/>
      <c r="P24" s="283"/>
      <c r="Q24" s="284"/>
      <c r="R24" s="284"/>
      <c r="S24" s="284"/>
      <c r="T24" s="284"/>
      <c r="U24" s="326"/>
      <c r="V24" s="19"/>
      <c r="W24" s="20"/>
      <c r="X24" s="20"/>
      <c r="Y24" s="20"/>
      <c r="Z24" s="31"/>
      <c r="AA24" s="31"/>
      <c r="AB24" s="122"/>
      <c r="AC24" s="122"/>
      <c r="AD24" s="129"/>
      <c r="AE24" s="43" t="s">
        <v>1853</v>
      </c>
      <c r="AF24" s="20"/>
      <c r="AG24" s="20"/>
      <c r="AH24" s="20"/>
      <c r="AI24" s="20"/>
      <c r="AJ24" s="20"/>
      <c r="AK24" s="20"/>
      <c r="AL24" s="20"/>
      <c r="AM24" s="20"/>
      <c r="AN24" s="20"/>
      <c r="AO24" s="22" t="s">
        <v>1792</v>
      </c>
      <c r="AP24" s="230">
        <v>1</v>
      </c>
      <c r="AQ24" s="231"/>
      <c r="AR24" s="274"/>
      <c r="AS24" s="275"/>
      <c r="AT24" s="275"/>
      <c r="AU24" s="276"/>
      <c r="AV24" s="262"/>
      <c r="AW24" s="263"/>
      <c r="AX24" s="263"/>
      <c r="AY24" s="264"/>
      <c r="AZ24" s="196">
        <f>ROUND(ROUND(E9*AP24,0)*(1+AT9),0)+(ROUND(ROUND(K25*AP24,0)*(1+AX9),0))+(ROUND(R25*AP24,0))</f>
        <v>352</v>
      </c>
      <c r="BA24" s="29"/>
      <c r="BB24" s="224"/>
    </row>
    <row r="25" spans="1:54" s="155" customFormat="1" ht="17.100000000000001" customHeight="1">
      <c r="A25" s="7">
        <v>16</v>
      </c>
      <c r="B25" s="8">
        <v>8638</v>
      </c>
      <c r="C25" s="227" t="s">
        <v>1520</v>
      </c>
      <c r="D25" s="55"/>
      <c r="E25" s="220"/>
      <c r="F25" s="220"/>
      <c r="G25" s="14"/>
      <c r="H25" s="121"/>
      <c r="I25" s="123"/>
      <c r="J25" s="22"/>
      <c r="K25" s="279">
        <v>130</v>
      </c>
      <c r="L25" s="279"/>
      <c r="M25" s="20" t="s">
        <v>121</v>
      </c>
      <c r="N25" s="122"/>
      <c r="O25" s="122"/>
      <c r="P25" s="124"/>
      <c r="Q25" s="122"/>
      <c r="R25" s="265">
        <v>36</v>
      </c>
      <c r="S25" s="265"/>
      <c r="T25" s="20" t="s">
        <v>121</v>
      </c>
      <c r="U25" s="122"/>
      <c r="V25" s="118" t="s">
        <v>265</v>
      </c>
      <c r="W25" s="113"/>
      <c r="X25" s="113"/>
      <c r="Y25" s="113"/>
      <c r="Z25" s="113"/>
      <c r="AA25" s="113"/>
      <c r="AB25" s="26" t="s">
        <v>1792</v>
      </c>
      <c r="AC25" s="236">
        <v>0.7</v>
      </c>
      <c r="AD25" s="23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26"/>
      <c r="AP25" s="39"/>
      <c r="AQ25" s="40"/>
      <c r="AR25" s="163"/>
      <c r="AS25" s="24"/>
      <c r="AT25" s="292"/>
      <c r="AU25" s="293"/>
      <c r="AV25" s="42"/>
      <c r="AW25" s="24"/>
      <c r="AX25" s="292"/>
      <c r="AY25" s="293"/>
      <c r="AZ25" s="196">
        <f>ROUND(ROUND(E9*AC25,0)*(1+AT9),0)+(ROUND(ROUND(K25*AC25,0)*(1+AX9),0))+(ROUND(R25*AC25,0))</f>
        <v>246</v>
      </c>
      <c r="BA25" s="29"/>
      <c r="BB25" s="224">
        <f>E9+K25+R25</f>
        <v>268</v>
      </c>
    </row>
    <row r="26" spans="1:54" s="155" customFormat="1" ht="17.100000000000001" customHeight="1">
      <c r="A26" s="7">
        <v>16</v>
      </c>
      <c r="B26" s="8">
        <v>8639</v>
      </c>
      <c r="C26" s="227" t="s">
        <v>1521</v>
      </c>
      <c r="D26" s="242" t="s">
        <v>1502</v>
      </c>
      <c r="E26" s="282"/>
      <c r="F26" s="282"/>
      <c r="G26" s="282"/>
      <c r="H26" s="282"/>
      <c r="I26" s="325"/>
      <c r="J26" s="232" t="s">
        <v>1470</v>
      </c>
      <c r="K26" s="233"/>
      <c r="L26" s="233"/>
      <c r="M26" s="233"/>
      <c r="N26" s="233"/>
      <c r="O26" s="233"/>
      <c r="P26" s="259" t="s">
        <v>1486</v>
      </c>
      <c r="Q26" s="282"/>
      <c r="R26" s="282"/>
      <c r="S26" s="282"/>
      <c r="T26" s="282"/>
      <c r="U26" s="325"/>
      <c r="V26" s="16"/>
      <c r="W26" s="16"/>
      <c r="X26" s="16"/>
      <c r="Y26" s="16"/>
      <c r="Z26" s="28"/>
      <c r="AA26" s="28"/>
      <c r="AB26" s="16"/>
      <c r="AC26" s="44"/>
      <c r="AD26" s="45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26"/>
      <c r="AP26" s="39"/>
      <c r="AQ26" s="40"/>
      <c r="AR26" s="274"/>
      <c r="AS26" s="275"/>
      <c r="AT26" s="275"/>
      <c r="AU26" s="276"/>
      <c r="AV26" s="262"/>
      <c r="AW26" s="263"/>
      <c r="AX26" s="263"/>
      <c r="AY26" s="264"/>
      <c r="AZ26" s="195">
        <f>ROUND(E28*(1+AT9),0)+(ROUND(K28*(1+AX9),0))+(ROUND(R28,0))</f>
        <v>317</v>
      </c>
      <c r="BA26" s="29"/>
      <c r="BB26" s="224"/>
    </row>
    <row r="27" spans="1:54" s="155" customFormat="1" ht="17.100000000000001" customHeight="1">
      <c r="A27" s="7">
        <v>16</v>
      </c>
      <c r="B27" s="8">
        <v>8640</v>
      </c>
      <c r="C27" s="227" t="s">
        <v>1522</v>
      </c>
      <c r="D27" s="283"/>
      <c r="E27" s="284"/>
      <c r="F27" s="284"/>
      <c r="G27" s="284"/>
      <c r="H27" s="284"/>
      <c r="I27" s="326"/>
      <c r="J27" s="234"/>
      <c r="K27" s="235"/>
      <c r="L27" s="235"/>
      <c r="M27" s="235"/>
      <c r="N27" s="235"/>
      <c r="O27" s="235"/>
      <c r="P27" s="283"/>
      <c r="Q27" s="284"/>
      <c r="R27" s="284"/>
      <c r="S27" s="284"/>
      <c r="T27" s="284"/>
      <c r="U27" s="326"/>
      <c r="V27" s="19"/>
      <c r="W27" s="20"/>
      <c r="X27" s="20"/>
      <c r="Y27" s="20"/>
      <c r="Z27" s="31"/>
      <c r="AA27" s="31"/>
      <c r="AB27" s="122"/>
      <c r="AC27" s="122"/>
      <c r="AD27" s="129"/>
      <c r="AE27" s="43" t="s">
        <v>1853</v>
      </c>
      <c r="AF27" s="20"/>
      <c r="AG27" s="20"/>
      <c r="AH27" s="20"/>
      <c r="AI27" s="20"/>
      <c r="AJ27" s="20"/>
      <c r="AK27" s="20"/>
      <c r="AL27" s="20"/>
      <c r="AM27" s="20"/>
      <c r="AN27" s="20"/>
      <c r="AO27" s="22" t="s">
        <v>1792</v>
      </c>
      <c r="AP27" s="230">
        <v>1</v>
      </c>
      <c r="AQ27" s="231"/>
      <c r="AR27" s="274"/>
      <c r="AS27" s="275"/>
      <c r="AT27" s="275"/>
      <c r="AU27" s="276"/>
      <c r="AV27" s="262"/>
      <c r="AW27" s="263"/>
      <c r="AX27" s="263"/>
      <c r="AY27" s="264"/>
      <c r="AZ27" s="196">
        <f>ROUND(ROUND(E28*AP27,0)*(1+AT9),0)+(ROUND(ROUND(K28*AP27,0)*(1+AX9),0))+(ROUND(R28*AP27,0))</f>
        <v>317</v>
      </c>
      <c r="BA27" s="29"/>
      <c r="BB27" s="224"/>
    </row>
    <row r="28" spans="1:54" s="155" customFormat="1" ht="17.100000000000001" customHeight="1">
      <c r="A28" s="7">
        <v>16</v>
      </c>
      <c r="B28" s="8">
        <v>8641</v>
      </c>
      <c r="C28" s="227" t="s">
        <v>1523</v>
      </c>
      <c r="D28" s="55"/>
      <c r="E28" s="260">
        <v>148</v>
      </c>
      <c r="F28" s="260"/>
      <c r="G28" s="14" t="s">
        <v>121</v>
      </c>
      <c r="H28" s="121"/>
      <c r="I28" s="123"/>
      <c r="J28" s="24"/>
      <c r="K28" s="260">
        <v>43</v>
      </c>
      <c r="L28" s="260"/>
      <c r="M28" s="14" t="s">
        <v>121</v>
      </c>
      <c r="N28" s="121"/>
      <c r="O28" s="121"/>
      <c r="P28" s="124"/>
      <c r="Q28" s="122"/>
      <c r="R28" s="279">
        <v>41</v>
      </c>
      <c r="S28" s="279"/>
      <c r="T28" s="20" t="s">
        <v>121</v>
      </c>
      <c r="U28" s="122"/>
      <c r="V28" s="118" t="s">
        <v>265</v>
      </c>
      <c r="W28" s="113"/>
      <c r="X28" s="113"/>
      <c r="Y28" s="113"/>
      <c r="Z28" s="113"/>
      <c r="AA28" s="113"/>
      <c r="AB28" s="26" t="s">
        <v>1792</v>
      </c>
      <c r="AC28" s="236">
        <v>0.7</v>
      </c>
      <c r="AD28" s="23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26"/>
      <c r="AP28" s="39"/>
      <c r="AQ28" s="40"/>
      <c r="AR28" s="163"/>
      <c r="AS28" s="24"/>
      <c r="AT28" s="292"/>
      <c r="AU28" s="293"/>
      <c r="AV28" s="42"/>
      <c r="AW28" s="24"/>
      <c r="AX28" s="292"/>
      <c r="AY28" s="293"/>
      <c r="AZ28" s="196">
        <f>ROUND(ROUND(E28*AC28,0)*(1+AT9),0)+(ROUND(ROUND(K28*AC28,0)*(1+AX9),0))+(ROUND(R28*AC28,0))</f>
        <v>223</v>
      </c>
      <c r="BA28" s="29"/>
      <c r="BB28" s="224">
        <f>$E$28+$K$28+R28</f>
        <v>232</v>
      </c>
    </row>
    <row r="29" spans="1:54" s="155" customFormat="1" ht="17.100000000000001" customHeight="1">
      <c r="A29" s="7">
        <v>16</v>
      </c>
      <c r="B29" s="8">
        <v>8642</v>
      </c>
      <c r="C29" s="227" t="s">
        <v>1524</v>
      </c>
      <c r="D29" s="211"/>
      <c r="E29" s="221"/>
      <c r="F29" s="221"/>
      <c r="G29" s="221"/>
      <c r="H29" s="221"/>
      <c r="I29" s="223"/>
      <c r="J29" s="211"/>
      <c r="K29" s="212"/>
      <c r="L29" s="212"/>
      <c r="M29" s="212"/>
      <c r="N29" s="212"/>
      <c r="O29" s="213"/>
      <c r="P29" s="259" t="s">
        <v>1535</v>
      </c>
      <c r="Q29" s="282"/>
      <c r="R29" s="282"/>
      <c r="S29" s="282"/>
      <c r="T29" s="282"/>
      <c r="U29" s="325"/>
      <c r="V29" s="16"/>
      <c r="W29" s="16"/>
      <c r="X29" s="16"/>
      <c r="Y29" s="16"/>
      <c r="Z29" s="28"/>
      <c r="AA29" s="28"/>
      <c r="AB29" s="16"/>
      <c r="AC29" s="44"/>
      <c r="AD29" s="45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26"/>
      <c r="AP29" s="39"/>
      <c r="AQ29" s="40"/>
      <c r="AR29" s="274"/>
      <c r="AS29" s="275"/>
      <c r="AT29" s="275"/>
      <c r="AU29" s="276"/>
      <c r="AV29" s="262"/>
      <c r="AW29" s="263"/>
      <c r="AX29" s="263"/>
      <c r="AY29" s="264"/>
      <c r="AZ29" s="195">
        <f>ROUND(E28*(1+AT9),0)+(ROUND(K28*(1+AX9),0))+(ROUND(R31,0))</f>
        <v>353</v>
      </c>
      <c r="BA29" s="29"/>
      <c r="BB29" s="224"/>
    </row>
    <row r="30" spans="1:54" s="155" customFormat="1" ht="17.100000000000001" customHeight="1">
      <c r="A30" s="7">
        <v>16</v>
      </c>
      <c r="B30" s="8">
        <v>8643</v>
      </c>
      <c r="C30" s="227" t="s">
        <v>1525</v>
      </c>
      <c r="D30" s="214"/>
      <c r="E30" s="221"/>
      <c r="F30" s="221"/>
      <c r="G30" s="221"/>
      <c r="H30" s="221"/>
      <c r="I30" s="223"/>
      <c r="J30" s="211"/>
      <c r="K30" s="212"/>
      <c r="L30" s="212"/>
      <c r="M30" s="212"/>
      <c r="N30" s="212"/>
      <c r="O30" s="213"/>
      <c r="P30" s="283"/>
      <c r="Q30" s="284"/>
      <c r="R30" s="284"/>
      <c r="S30" s="284"/>
      <c r="T30" s="284"/>
      <c r="U30" s="326"/>
      <c r="V30" s="19"/>
      <c r="W30" s="20"/>
      <c r="X30" s="20"/>
      <c r="Y30" s="20"/>
      <c r="Z30" s="31"/>
      <c r="AA30" s="31"/>
      <c r="AB30" s="122"/>
      <c r="AC30" s="122"/>
      <c r="AD30" s="129"/>
      <c r="AE30" s="43" t="s">
        <v>1853</v>
      </c>
      <c r="AF30" s="20"/>
      <c r="AG30" s="20"/>
      <c r="AH30" s="20"/>
      <c r="AI30" s="20"/>
      <c r="AJ30" s="20"/>
      <c r="AK30" s="20"/>
      <c r="AL30" s="20"/>
      <c r="AM30" s="20"/>
      <c r="AN30" s="20"/>
      <c r="AO30" s="22" t="s">
        <v>1792</v>
      </c>
      <c r="AP30" s="230">
        <v>1</v>
      </c>
      <c r="AQ30" s="231"/>
      <c r="AR30" s="274"/>
      <c r="AS30" s="275"/>
      <c r="AT30" s="275"/>
      <c r="AU30" s="276"/>
      <c r="AV30" s="262"/>
      <c r="AW30" s="263"/>
      <c r="AX30" s="263"/>
      <c r="AY30" s="264"/>
      <c r="AZ30" s="196">
        <f>ROUND(ROUND(E28*AP30,0)*(1+AT9),0)+(ROUND(ROUND(K28*AP30,0)*(1+AX9),0))+(ROUND(R31*AP30,0))</f>
        <v>353</v>
      </c>
      <c r="BA30" s="29"/>
      <c r="BB30" s="224"/>
    </row>
    <row r="31" spans="1:54" s="155" customFormat="1" ht="17.100000000000001" customHeight="1">
      <c r="A31" s="7">
        <v>16</v>
      </c>
      <c r="B31" s="8">
        <v>8644</v>
      </c>
      <c r="C31" s="227" t="s">
        <v>1526</v>
      </c>
      <c r="D31" s="55"/>
      <c r="E31" s="219"/>
      <c r="F31" s="219"/>
      <c r="G31" s="14"/>
      <c r="H31" s="121"/>
      <c r="I31" s="123"/>
      <c r="J31" s="116"/>
      <c r="K31" s="220"/>
      <c r="L31" s="220"/>
      <c r="M31" s="20"/>
      <c r="N31" s="122"/>
      <c r="O31" s="129"/>
      <c r="P31" s="124"/>
      <c r="Q31" s="122"/>
      <c r="R31" s="279">
        <f>$R$21</f>
        <v>77</v>
      </c>
      <c r="S31" s="279"/>
      <c r="T31" s="20" t="s">
        <v>121</v>
      </c>
      <c r="U31" s="122"/>
      <c r="V31" s="118" t="s">
        <v>265</v>
      </c>
      <c r="W31" s="113"/>
      <c r="X31" s="113"/>
      <c r="Y31" s="113"/>
      <c r="Z31" s="113"/>
      <c r="AA31" s="113"/>
      <c r="AB31" s="26" t="s">
        <v>1792</v>
      </c>
      <c r="AC31" s="236">
        <v>0.7</v>
      </c>
      <c r="AD31" s="23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26"/>
      <c r="AP31" s="39"/>
      <c r="AQ31" s="40"/>
      <c r="AR31" s="163"/>
      <c r="AS31" s="24"/>
      <c r="AT31" s="292"/>
      <c r="AU31" s="293"/>
      <c r="AV31" s="42"/>
      <c r="AW31" s="24"/>
      <c r="AX31" s="292"/>
      <c r="AY31" s="293"/>
      <c r="AZ31" s="196">
        <f>ROUND(ROUND(E28*AC31,0)*(1+AT9),0)+(ROUND(ROUND(K28*AC31,0)*(1+AX9),0))+(ROUND(R31*AC31,0))</f>
        <v>248</v>
      </c>
      <c r="BA31" s="29"/>
      <c r="BB31" s="224">
        <f>$E$28+$K$28+R31</f>
        <v>268</v>
      </c>
    </row>
    <row r="32" spans="1:54" s="155" customFormat="1" ht="17.100000000000001" customHeight="1">
      <c r="A32" s="7">
        <v>16</v>
      </c>
      <c r="B32" s="8">
        <v>8645</v>
      </c>
      <c r="C32" s="227" t="s">
        <v>1527</v>
      </c>
      <c r="D32" s="211"/>
      <c r="E32" s="221"/>
      <c r="F32" s="221"/>
      <c r="G32" s="221"/>
      <c r="H32" s="221"/>
      <c r="I32" s="223"/>
      <c r="J32" s="232" t="s">
        <v>1533</v>
      </c>
      <c r="K32" s="233"/>
      <c r="L32" s="233"/>
      <c r="M32" s="233"/>
      <c r="N32" s="233"/>
      <c r="O32" s="233"/>
      <c r="P32" s="259" t="s">
        <v>1486</v>
      </c>
      <c r="Q32" s="282"/>
      <c r="R32" s="282"/>
      <c r="S32" s="282"/>
      <c r="T32" s="282"/>
      <c r="U32" s="325"/>
      <c r="V32" s="16"/>
      <c r="W32" s="16"/>
      <c r="X32" s="16"/>
      <c r="Y32" s="16"/>
      <c r="Z32" s="28"/>
      <c r="AA32" s="28"/>
      <c r="AB32" s="16"/>
      <c r="AC32" s="44"/>
      <c r="AD32" s="45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26"/>
      <c r="AP32" s="39"/>
      <c r="AQ32" s="40"/>
      <c r="AR32" s="274"/>
      <c r="AS32" s="275"/>
      <c r="AT32" s="275"/>
      <c r="AU32" s="276"/>
      <c r="AV32" s="262"/>
      <c r="AW32" s="263"/>
      <c r="AX32" s="263"/>
      <c r="AY32" s="264"/>
      <c r="AZ32" s="195">
        <f>ROUND(E28*(1+AT9),0)+(ROUND(K34*(1+AX9),0))+(ROUND(R34,0))</f>
        <v>363</v>
      </c>
      <c r="BA32" s="29"/>
      <c r="BB32" s="224"/>
    </row>
    <row r="33" spans="1:54" s="155" customFormat="1" ht="17.100000000000001" customHeight="1">
      <c r="A33" s="7">
        <v>16</v>
      </c>
      <c r="B33" s="8">
        <v>8646</v>
      </c>
      <c r="C33" s="227" t="s">
        <v>1528</v>
      </c>
      <c r="D33" s="214"/>
      <c r="E33" s="221"/>
      <c r="F33" s="221"/>
      <c r="G33" s="221"/>
      <c r="H33" s="221"/>
      <c r="I33" s="223"/>
      <c r="J33" s="234"/>
      <c r="K33" s="235"/>
      <c r="L33" s="235"/>
      <c r="M33" s="235"/>
      <c r="N33" s="235"/>
      <c r="O33" s="235"/>
      <c r="P33" s="283"/>
      <c r="Q33" s="284"/>
      <c r="R33" s="284"/>
      <c r="S33" s="284"/>
      <c r="T33" s="284"/>
      <c r="U33" s="326"/>
      <c r="V33" s="19"/>
      <c r="W33" s="20"/>
      <c r="X33" s="20"/>
      <c r="Y33" s="20"/>
      <c r="Z33" s="31"/>
      <c r="AA33" s="31"/>
      <c r="AB33" s="122"/>
      <c r="AC33" s="122"/>
      <c r="AD33" s="129"/>
      <c r="AE33" s="43" t="s">
        <v>1853</v>
      </c>
      <c r="AF33" s="20"/>
      <c r="AG33" s="20"/>
      <c r="AH33" s="20"/>
      <c r="AI33" s="20"/>
      <c r="AJ33" s="20"/>
      <c r="AK33" s="20"/>
      <c r="AL33" s="20"/>
      <c r="AM33" s="20"/>
      <c r="AN33" s="20"/>
      <c r="AO33" s="22" t="s">
        <v>1792</v>
      </c>
      <c r="AP33" s="230">
        <v>1</v>
      </c>
      <c r="AQ33" s="231"/>
      <c r="AR33" s="274"/>
      <c r="AS33" s="275"/>
      <c r="AT33" s="275"/>
      <c r="AU33" s="276"/>
      <c r="AV33" s="262"/>
      <c r="AW33" s="263"/>
      <c r="AX33" s="263"/>
      <c r="AY33" s="264"/>
      <c r="AZ33" s="196">
        <f>ROUND(ROUND(E28*AP33,0)*(1+AT9),0)+(ROUND(ROUND(K34*AP33,0)*(1+AX9),0))+(ROUND(R34*AP33,0))</f>
        <v>363</v>
      </c>
      <c r="BA33" s="29"/>
      <c r="BB33" s="224"/>
    </row>
    <row r="34" spans="1:54" s="155" customFormat="1" ht="17.100000000000001" customHeight="1">
      <c r="A34" s="7">
        <v>16</v>
      </c>
      <c r="B34" s="8">
        <v>8647</v>
      </c>
      <c r="C34" s="227" t="s">
        <v>1529</v>
      </c>
      <c r="D34" s="55"/>
      <c r="E34" s="220"/>
      <c r="F34" s="220"/>
      <c r="G34" s="14"/>
      <c r="H34" s="121"/>
      <c r="I34" s="123"/>
      <c r="J34" s="22"/>
      <c r="K34" s="279">
        <v>84</v>
      </c>
      <c r="L34" s="279"/>
      <c r="M34" s="20" t="s">
        <v>121</v>
      </c>
      <c r="N34" s="122"/>
      <c r="O34" s="122"/>
      <c r="P34" s="124"/>
      <c r="Q34" s="122"/>
      <c r="R34" s="265">
        <f>$R$25</f>
        <v>36</v>
      </c>
      <c r="S34" s="265"/>
      <c r="T34" s="20" t="s">
        <v>121</v>
      </c>
      <c r="U34" s="122"/>
      <c r="V34" s="118" t="s">
        <v>265</v>
      </c>
      <c r="W34" s="113"/>
      <c r="X34" s="113"/>
      <c r="Y34" s="113"/>
      <c r="Z34" s="113"/>
      <c r="AA34" s="113"/>
      <c r="AB34" s="26" t="s">
        <v>1792</v>
      </c>
      <c r="AC34" s="236">
        <v>0.7</v>
      </c>
      <c r="AD34" s="23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26"/>
      <c r="AP34" s="39"/>
      <c r="AQ34" s="40"/>
      <c r="AR34" s="163"/>
      <c r="AS34" s="24"/>
      <c r="AT34" s="292"/>
      <c r="AU34" s="293"/>
      <c r="AV34" s="42"/>
      <c r="AW34" s="24"/>
      <c r="AX34" s="292"/>
      <c r="AY34" s="293"/>
      <c r="AZ34" s="196">
        <f>ROUND(ROUND(E28*AC34,0)*(1+AT9),0)+(ROUND(ROUND(K34*AC34,0)*(1+AX9),0))+(ROUND(R34*AC34,0))</f>
        <v>255</v>
      </c>
      <c r="BA34" s="29"/>
      <c r="BB34" s="224">
        <f>E28+K34+R34</f>
        <v>268</v>
      </c>
    </row>
    <row r="35" spans="1:54" s="155" customFormat="1" ht="17.100000000000001" customHeight="1">
      <c r="A35" s="7">
        <v>16</v>
      </c>
      <c r="B35" s="8">
        <v>8648</v>
      </c>
      <c r="C35" s="227" t="s">
        <v>1530</v>
      </c>
      <c r="D35" s="242" t="s">
        <v>1503</v>
      </c>
      <c r="E35" s="243"/>
      <c r="F35" s="243"/>
      <c r="G35" s="243"/>
      <c r="H35" s="243"/>
      <c r="I35" s="300"/>
      <c r="J35" s="232" t="s">
        <v>1470</v>
      </c>
      <c r="K35" s="233"/>
      <c r="L35" s="233"/>
      <c r="M35" s="233"/>
      <c r="N35" s="233"/>
      <c r="O35" s="233"/>
      <c r="P35" s="259" t="s">
        <v>1486</v>
      </c>
      <c r="Q35" s="282"/>
      <c r="R35" s="282"/>
      <c r="S35" s="282"/>
      <c r="T35" s="282"/>
      <c r="U35" s="325"/>
      <c r="V35" s="16"/>
      <c r="W35" s="16"/>
      <c r="X35" s="16"/>
      <c r="Y35" s="16"/>
      <c r="Z35" s="28"/>
      <c r="AA35" s="28"/>
      <c r="AB35" s="16"/>
      <c r="AC35" s="44"/>
      <c r="AD35" s="45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26"/>
      <c r="AP35" s="39"/>
      <c r="AQ35" s="40"/>
      <c r="AR35" s="274"/>
      <c r="AS35" s="275"/>
      <c r="AT35" s="275"/>
      <c r="AU35" s="276"/>
      <c r="AV35" s="262"/>
      <c r="AW35" s="263"/>
      <c r="AX35" s="263"/>
      <c r="AY35" s="264"/>
      <c r="AZ35" s="195">
        <f>ROUND(E37*(1+AT9),0)+(ROUND(K37*(1+AX9),0))+(ROUND(R37,0))</f>
        <v>374</v>
      </c>
      <c r="BA35" s="29"/>
      <c r="BB35" s="224"/>
    </row>
    <row r="36" spans="1:54" s="155" customFormat="1" ht="17.100000000000001" customHeight="1">
      <c r="A36" s="7">
        <v>16</v>
      </c>
      <c r="B36" s="8">
        <v>8649</v>
      </c>
      <c r="C36" s="227" t="s">
        <v>1531</v>
      </c>
      <c r="D36" s="244"/>
      <c r="E36" s="245"/>
      <c r="F36" s="245"/>
      <c r="G36" s="245"/>
      <c r="H36" s="245"/>
      <c r="I36" s="301"/>
      <c r="J36" s="234"/>
      <c r="K36" s="235"/>
      <c r="L36" s="235"/>
      <c r="M36" s="235"/>
      <c r="N36" s="235"/>
      <c r="O36" s="235"/>
      <c r="P36" s="283"/>
      <c r="Q36" s="284"/>
      <c r="R36" s="284"/>
      <c r="S36" s="284"/>
      <c r="T36" s="284"/>
      <c r="U36" s="326"/>
      <c r="V36" s="19"/>
      <c r="W36" s="20"/>
      <c r="X36" s="20"/>
      <c r="Y36" s="20"/>
      <c r="Z36" s="31"/>
      <c r="AA36" s="31"/>
      <c r="AB36" s="122"/>
      <c r="AC36" s="122"/>
      <c r="AD36" s="129"/>
      <c r="AE36" s="43" t="s">
        <v>1853</v>
      </c>
      <c r="AF36" s="20"/>
      <c r="AG36" s="20"/>
      <c r="AH36" s="20"/>
      <c r="AI36" s="20"/>
      <c r="AJ36" s="20"/>
      <c r="AK36" s="20"/>
      <c r="AL36" s="20"/>
      <c r="AM36" s="20"/>
      <c r="AN36" s="20"/>
      <c r="AO36" s="22" t="s">
        <v>1792</v>
      </c>
      <c r="AP36" s="230">
        <v>1</v>
      </c>
      <c r="AQ36" s="231"/>
      <c r="AR36" s="274"/>
      <c r="AS36" s="275"/>
      <c r="AT36" s="275"/>
      <c r="AU36" s="276"/>
      <c r="AV36" s="262"/>
      <c r="AW36" s="263"/>
      <c r="AX36" s="263"/>
      <c r="AY36" s="264"/>
      <c r="AZ36" s="196">
        <f>ROUND(ROUND(E37*AP36,0)*(1+AT9),0)+(ROUND(ROUND(K37*AP36,0)*(1+AX9),0))+(ROUND(R37*AP36,0))</f>
        <v>374</v>
      </c>
      <c r="BA36" s="29"/>
      <c r="BB36" s="224"/>
    </row>
    <row r="37" spans="1:54" s="155" customFormat="1" ht="17.100000000000001" customHeight="1">
      <c r="A37" s="7">
        <v>16</v>
      </c>
      <c r="B37" s="8">
        <v>8650</v>
      </c>
      <c r="C37" s="227" t="s">
        <v>1532</v>
      </c>
      <c r="D37" s="57"/>
      <c r="E37" s="265">
        <v>191</v>
      </c>
      <c r="F37" s="265"/>
      <c r="G37" s="20" t="s">
        <v>121</v>
      </c>
      <c r="H37" s="122"/>
      <c r="I37" s="129"/>
      <c r="J37" s="22"/>
      <c r="K37" s="279">
        <v>41</v>
      </c>
      <c r="L37" s="279"/>
      <c r="M37" s="20" t="s">
        <v>121</v>
      </c>
      <c r="N37" s="122"/>
      <c r="O37" s="122"/>
      <c r="P37" s="124"/>
      <c r="Q37" s="122"/>
      <c r="R37" s="265">
        <f>$R$25</f>
        <v>36</v>
      </c>
      <c r="S37" s="265"/>
      <c r="T37" s="20" t="s">
        <v>121</v>
      </c>
      <c r="U37" s="122"/>
      <c r="V37" s="118" t="s">
        <v>265</v>
      </c>
      <c r="W37" s="113"/>
      <c r="X37" s="113"/>
      <c r="Y37" s="113"/>
      <c r="Z37" s="113"/>
      <c r="AA37" s="113"/>
      <c r="AB37" s="26" t="s">
        <v>1792</v>
      </c>
      <c r="AC37" s="236">
        <v>0.7</v>
      </c>
      <c r="AD37" s="23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26"/>
      <c r="AP37" s="39"/>
      <c r="AQ37" s="40"/>
      <c r="AR37" s="124"/>
      <c r="AS37" s="22"/>
      <c r="AT37" s="266"/>
      <c r="AU37" s="267"/>
      <c r="AV37" s="115"/>
      <c r="AW37" s="22"/>
      <c r="AX37" s="266"/>
      <c r="AY37" s="267"/>
      <c r="AZ37" s="196">
        <f>ROUND(ROUND(E37*AC37,0)*(1+AT9),0)+(ROUND(ROUND(K37*AC37,0)*(1+AX9),0))+(ROUND(R37*AC37,0))</f>
        <v>262</v>
      </c>
      <c r="BA37" s="41"/>
      <c r="BB37" s="224">
        <f>E37+K37+R37</f>
        <v>268</v>
      </c>
    </row>
    <row r="38" spans="1:54" s="155" customFormat="1" ht="17.100000000000001" customHeight="1">
      <c r="A38" s="25"/>
      <c r="B38" s="25"/>
      <c r="C38" s="14"/>
      <c r="D38" s="56"/>
      <c r="E38" s="56"/>
      <c r="F38" s="56"/>
      <c r="G38" s="121"/>
      <c r="H38" s="121"/>
      <c r="I38" s="121"/>
      <c r="J38" s="121"/>
      <c r="K38" s="121"/>
      <c r="L38" s="121"/>
      <c r="M38" s="14"/>
      <c r="N38" s="27"/>
      <c r="O38" s="121"/>
      <c r="P38" s="27"/>
      <c r="Q38" s="27"/>
      <c r="R38" s="27"/>
      <c r="S38" s="27"/>
      <c r="T38" s="27"/>
      <c r="U38" s="27"/>
      <c r="V38" s="100"/>
      <c r="W38" s="100"/>
      <c r="X38" s="100"/>
      <c r="Y38" s="100"/>
      <c r="Z38" s="100"/>
      <c r="AA38" s="100"/>
      <c r="AB38" s="24"/>
      <c r="AC38" s="85"/>
      <c r="AD38" s="85"/>
      <c r="AE38" s="101"/>
      <c r="AF38" s="14"/>
      <c r="AG38" s="14"/>
      <c r="AH38" s="14"/>
      <c r="AI38" s="14"/>
      <c r="AJ38" s="14"/>
      <c r="AK38" s="14"/>
      <c r="AL38" s="14"/>
      <c r="AM38" s="14"/>
      <c r="AN38" s="14"/>
      <c r="AO38" s="24"/>
      <c r="AP38" s="27"/>
      <c r="AQ38" s="27"/>
      <c r="AR38" s="121"/>
      <c r="AS38" s="121"/>
      <c r="AT38" s="121"/>
      <c r="AU38" s="24"/>
      <c r="AV38" s="27"/>
      <c r="AW38" s="27"/>
      <c r="AX38" s="27"/>
      <c r="AY38" s="24"/>
      <c r="AZ38" s="34"/>
      <c r="BA38" s="51"/>
      <c r="BB38" s="224"/>
    </row>
    <row r="39" spans="1:54" s="155" customFormat="1" ht="17.100000000000001" customHeight="1">
      <c r="A39" s="25"/>
      <c r="B39" s="25"/>
      <c r="C39" s="14"/>
      <c r="D39" s="56"/>
      <c r="E39" s="56"/>
      <c r="F39" s="56"/>
      <c r="G39" s="121"/>
      <c r="H39" s="121"/>
      <c r="I39" s="121"/>
      <c r="J39" s="121"/>
      <c r="K39" s="121"/>
      <c r="L39" s="121"/>
      <c r="M39" s="14"/>
      <c r="N39" s="27"/>
      <c r="O39" s="121"/>
      <c r="P39" s="27"/>
      <c r="Q39" s="27"/>
      <c r="R39" s="27"/>
      <c r="S39" s="27"/>
      <c r="T39" s="27"/>
      <c r="U39" s="27"/>
      <c r="V39" s="100"/>
      <c r="W39" s="100"/>
      <c r="X39" s="100"/>
      <c r="Y39" s="100"/>
      <c r="Z39" s="100"/>
      <c r="AA39" s="100"/>
      <c r="AB39" s="24"/>
      <c r="AC39" s="85"/>
      <c r="AD39" s="85"/>
      <c r="AE39" s="101"/>
      <c r="AF39" s="14"/>
      <c r="AG39" s="14"/>
      <c r="AH39" s="14"/>
      <c r="AI39" s="14"/>
      <c r="AJ39" s="14"/>
      <c r="AK39" s="14"/>
      <c r="AL39" s="14"/>
      <c r="AM39" s="14"/>
      <c r="AN39" s="14"/>
      <c r="AO39" s="24"/>
      <c r="AP39" s="27"/>
      <c r="AQ39" s="27"/>
      <c r="AR39" s="121"/>
      <c r="AS39" s="121"/>
      <c r="AT39" s="121"/>
      <c r="AU39" s="24"/>
      <c r="AV39" s="27"/>
      <c r="AW39" s="27"/>
      <c r="AX39" s="27"/>
      <c r="AY39" s="24"/>
      <c r="AZ39" s="34"/>
      <c r="BA39" s="51"/>
      <c r="BB39" s="224"/>
    </row>
    <row r="40" spans="1:54" ht="17.100000000000001" customHeight="1">
      <c r="A40" s="1"/>
      <c r="B40" s="1" t="s">
        <v>1238</v>
      </c>
      <c r="BB40" s="224"/>
    </row>
    <row r="41" spans="1:54" s="155" customFormat="1" ht="17.100000000000001" customHeight="1">
      <c r="A41" s="2" t="s">
        <v>1793</v>
      </c>
      <c r="B41" s="151"/>
      <c r="C41" s="11" t="s">
        <v>114</v>
      </c>
      <c r="D41" s="152"/>
      <c r="E41" s="148"/>
      <c r="F41" s="148"/>
      <c r="G41" s="148"/>
      <c r="H41" s="148"/>
      <c r="I41" s="148"/>
      <c r="J41" s="148"/>
      <c r="K41" s="16"/>
      <c r="L41" s="16"/>
      <c r="M41" s="16"/>
      <c r="N41" s="16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255" t="s">
        <v>1794</v>
      </c>
      <c r="AA41" s="255"/>
      <c r="AB41" s="255"/>
      <c r="AC41" s="255"/>
      <c r="AD41" s="12"/>
      <c r="AE41" s="153"/>
      <c r="AF41" s="148"/>
      <c r="AG41" s="153"/>
      <c r="AH41" s="153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3" t="s">
        <v>115</v>
      </c>
      <c r="BA41" s="3" t="s">
        <v>116</v>
      </c>
      <c r="BB41" s="224"/>
    </row>
    <row r="42" spans="1:54" s="155" customFormat="1" ht="17.100000000000001" customHeight="1">
      <c r="A42" s="4" t="s">
        <v>117</v>
      </c>
      <c r="B42" s="5" t="s">
        <v>118</v>
      </c>
      <c r="C42" s="21"/>
      <c r="D42" s="164"/>
      <c r="E42" s="165"/>
      <c r="F42" s="165"/>
      <c r="G42" s="165"/>
      <c r="H42" s="165"/>
      <c r="I42" s="70" t="s">
        <v>1854</v>
      </c>
      <c r="J42" s="165"/>
      <c r="K42" s="71"/>
      <c r="L42" s="71"/>
      <c r="M42" s="71"/>
      <c r="N42" s="7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20"/>
      <c r="AA42" s="122"/>
      <c r="AB42" s="122"/>
      <c r="AC42" s="122"/>
      <c r="AD42" s="122"/>
      <c r="AE42" s="156"/>
      <c r="AF42" s="122"/>
      <c r="AG42" s="156"/>
      <c r="AH42" s="156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6" t="s">
        <v>119</v>
      </c>
      <c r="BA42" s="6" t="s">
        <v>120</v>
      </c>
      <c r="BB42" s="224"/>
    </row>
    <row r="43" spans="1:54" s="155" customFormat="1" ht="17.100000000000001" customHeight="1">
      <c r="A43" s="7">
        <v>16</v>
      </c>
      <c r="B43" s="8">
        <v>8660</v>
      </c>
      <c r="C43" s="9" t="s">
        <v>1537</v>
      </c>
      <c r="D43" s="242" t="s">
        <v>255</v>
      </c>
      <c r="E43" s="282"/>
      <c r="F43" s="282"/>
      <c r="G43" s="282"/>
      <c r="H43" s="282"/>
      <c r="I43" s="282"/>
      <c r="J43" s="282"/>
      <c r="K43" s="282"/>
      <c r="L43" s="282"/>
      <c r="M43" s="282"/>
      <c r="N43" s="15"/>
      <c r="O43" s="259" t="s">
        <v>1558</v>
      </c>
      <c r="P43" s="282"/>
      <c r="Q43" s="282"/>
      <c r="R43" s="282"/>
      <c r="S43" s="282"/>
      <c r="T43" s="282"/>
      <c r="U43" s="282"/>
      <c r="V43" s="282"/>
      <c r="W43" s="282"/>
      <c r="X43" s="282"/>
      <c r="Y43" s="52"/>
      <c r="Z43" s="16"/>
      <c r="AA43" s="16"/>
      <c r="AB43" s="16"/>
      <c r="AC43" s="16"/>
      <c r="AD43" s="28"/>
      <c r="AE43" s="28"/>
      <c r="AF43" s="16"/>
      <c r="AG43" s="44"/>
      <c r="AH43" s="45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26"/>
      <c r="AT43" s="39"/>
      <c r="AU43" s="40"/>
      <c r="AV43" s="262" t="s">
        <v>113</v>
      </c>
      <c r="AW43" s="263"/>
      <c r="AX43" s="263"/>
      <c r="AY43" s="264"/>
      <c r="AZ43" s="195">
        <f>ROUND(ROUND(G45*(1+AX45),0)+V45,0)</f>
        <v>199</v>
      </c>
      <c r="BA43" s="49" t="s">
        <v>1790</v>
      </c>
      <c r="BB43" s="224"/>
    </row>
    <row r="44" spans="1:54" s="155" customFormat="1" ht="17.100000000000001" customHeight="1">
      <c r="A44" s="7">
        <v>16</v>
      </c>
      <c r="B44" s="8">
        <v>8661</v>
      </c>
      <c r="C44" s="9" t="s">
        <v>1538</v>
      </c>
      <c r="D44" s="283"/>
      <c r="E44" s="320"/>
      <c r="F44" s="320"/>
      <c r="G44" s="320"/>
      <c r="H44" s="320"/>
      <c r="I44" s="320"/>
      <c r="J44" s="320"/>
      <c r="K44" s="320"/>
      <c r="L44" s="320"/>
      <c r="M44" s="320"/>
      <c r="N44" s="123"/>
      <c r="O44" s="283"/>
      <c r="P44" s="320"/>
      <c r="Q44" s="320"/>
      <c r="R44" s="320"/>
      <c r="S44" s="320"/>
      <c r="T44" s="320"/>
      <c r="U44" s="320"/>
      <c r="V44" s="320"/>
      <c r="W44" s="320"/>
      <c r="X44" s="320"/>
      <c r="Y44" s="48"/>
      <c r="Z44" s="19"/>
      <c r="AA44" s="20"/>
      <c r="AB44" s="20"/>
      <c r="AC44" s="20"/>
      <c r="AD44" s="31"/>
      <c r="AE44" s="31"/>
      <c r="AF44" s="122"/>
      <c r="AG44" s="122"/>
      <c r="AH44" s="129"/>
      <c r="AI44" s="43" t="s">
        <v>1853</v>
      </c>
      <c r="AJ44" s="20"/>
      <c r="AK44" s="20"/>
      <c r="AL44" s="20"/>
      <c r="AM44" s="20"/>
      <c r="AN44" s="20"/>
      <c r="AO44" s="20"/>
      <c r="AP44" s="20"/>
      <c r="AQ44" s="20"/>
      <c r="AR44" s="20"/>
      <c r="AS44" s="22" t="s">
        <v>1792</v>
      </c>
      <c r="AT44" s="230">
        <v>1</v>
      </c>
      <c r="AU44" s="231"/>
      <c r="AV44" s="262"/>
      <c r="AW44" s="263"/>
      <c r="AX44" s="263"/>
      <c r="AY44" s="264"/>
      <c r="AZ44" s="195">
        <f>ROUND(ROUND(G45*AT44,0)*(1+AX45),0)+(ROUND(V45*AT44,0))</f>
        <v>199</v>
      </c>
      <c r="BA44" s="29"/>
      <c r="BB44" s="224"/>
    </row>
    <row r="45" spans="1:54" s="155" customFormat="1" ht="17.100000000000001" customHeight="1">
      <c r="A45" s="7">
        <v>16</v>
      </c>
      <c r="B45" s="8">
        <v>8662</v>
      </c>
      <c r="C45" s="9" t="s">
        <v>1539</v>
      </c>
      <c r="D45" s="55"/>
      <c r="E45" s="56"/>
      <c r="G45" s="260">
        <f>$E$9</f>
        <v>102</v>
      </c>
      <c r="H45" s="260"/>
      <c r="I45" s="14" t="s">
        <v>121</v>
      </c>
      <c r="J45" s="14"/>
      <c r="K45" s="24"/>
      <c r="N45" s="123"/>
      <c r="V45" s="265">
        <v>46</v>
      </c>
      <c r="W45" s="265"/>
      <c r="X45" s="14" t="s">
        <v>121</v>
      </c>
      <c r="Y45" s="14"/>
      <c r="Z45" s="118" t="s">
        <v>265</v>
      </c>
      <c r="AA45" s="113"/>
      <c r="AB45" s="113"/>
      <c r="AC45" s="113"/>
      <c r="AD45" s="113"/>
      <c r="AE45" s="113"/>
      <c r="AF45" s="26" t="s">
        <v>1792</v>
      </c>
      <c r="AG45" s="236">
        <v>0.7</v>
      </c>
      <c r="AH45" s="23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26"/>
      <c r="AT45" s="39"/>
      <c r="AU45" s="40"/>
      <c r="AV45" s="76" t="s">
        <v>1854</v>
      </c>
      <c r="AW45" s="51" t="s">
        <v>1792</v>
      </c>
      <c r="AX45" s="239">
        <v>0.5</v>
      </c>
      <c r="AY45" s="239"/>
      <c r="AZ45" s="195">
        <f>ROUND(ROUND(G45*AG45,0)*(1+AX45),0)+(ROUND(V45*AG45,0))</f>
        <v>139</v>
      </c>
      <c r="BA45" s="29"/>
      <c r="BB45" s="224">
        <f>$G$45+V45</f>
        <v>148</v>
      </c>
    </row>
    <row r="46" spans="1:54" s="155" customFormat="1" ht="17.100000000000001" customHeight="1">
      <c r="A46" s="7">
        <v>16</v>
      </c>
      <c r="B46" s="8">
        <v>8663</v>
      </c>
      <c r="C46" s="9" t="s">
        <v>1021</v>
      </c>
      <c r="D46" s="211"/>
      <c r="E46" s="221"/>
      <c r="F46" s="221"/>
      <c r="G46" s="221"/>
      <c r="H46" s="221"/>
      <c r="I46" s="221"/>
      <c r="J46" s="221"/>
      <c r="K46" s="221"/>
      <c r="L46" s="221"/>
      <c r="M46" s="221"/>
      <c r="N46" s="18"/>
      <c r="O46" s="259" t="s">
        <v>1559</v>
      </c>
      <c r="P46" s="282"/>
      <c r="Q46" s="282"/>
      <c r="R46" s="282"/>
      <c r="S46" s="282"/>
      <c r="T46" s="282"/>
      <c r="U46" s="282"/>
      <c r="V46" s="282"/>
      <c r="W46" s="282"/>
      <c r="X46" s="282"/>
      <c r="Y46" s="52"/>
      <c r="Z46" s="16"/>
      <c r="AA46" s="16"/>
      <c r="AB46" s="16"/>
      <c r="AC46" s="16"/>
      <c r="AD46" s="28"/>
      <c r="AE46" s="28"/>
      <c r="AF46" s="16"/>
      <c r="AG46" s="44"/>
      <c r="AH46" s="45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26"/>
      <c r="AT46" s="39"/>
      <c r="AU46" s="40"/>
      <c r="AV46" s="262"/>
      <c r="AW46" s="263"/>
      <c r="AX46" s="263"/>
      <c r="AY46" s="264"/>
      <c r="AZ46" s="195">
        <f>ROUND(ROUND(G45*(1+AX45),0)+V48,0)</f>
        <v>242</v>
      </c>
      <c r="BA46" s="29"/>
      <c r="BB46" s="224"/>
    </row>
    <row r="47" spans="1:54" s="155" customFormat="1" ht="17.100000000000001" customHeight="1">
      <c r="A47" s="7">
        <v>16</v>
      </c>
      <c r="B47" s="8">
        <v>8664</v>
      </c>
      <c r="C47" s="9" t="s">
        <v>1022</v>
      </c>
      <c r="D47" s="214"/>
      <c r="E47" s="221"/>
      <c r="F47" s="221"/>
      <c r="G47" s="221"/>
      <c r="H47" s="221"/>
      <c r="I47" s="221"/>
      <c r="J47" s="221"/>
      <c r="K47" s="221"/>
      <c r="L47" s="221"/>
      <c r="M47" s="221"/>
      <c r="N47" s="123"/>
      <c r="O47" s="283"/>
      <c r="P47" s="320"/>
      <c r="Q47" s="320"/>
      <c r="R47" s="320"/>
      <c r="S47" s="320"/>
      <c r="T47" s="320"/>
      <c r="U47" s="320"/>
      <c r="V47" s="320"/>
      <c r="W47" s="320"/>
      <c r="X47" s="320"/>
      <c r="Y47" s="48"/>
      <c r="Z47" s="19"/>
      <c r="AA47" s="20"/>
      <c r="AB47" s="20"/>
      <c r="AC47" s="20"/>
      <c r="AD47" s="31"/>
      <c r="AE47" s="31"/>
      <c r="AF47" s="122"/>
      <c r="AG47" s="122"/>
      <c r="AH47" s="129"/>
      <c r="AI47" s="43" t="s">
        <v>1853</v>
      </c>
      <c r="AJ47" s="20"/>
      <c r="AK47" s="20"/>
      <c r="AL47" s="20"/>
      <c r="AM47" s="20"/>
      <c r="AN47" s="20"/>
      <c r="AO47" s="20"/>
      <c r="AP47" s="20"/>
      <c r="AQ47" s="20"/>
      <c r="AR47" s="20"/>
      <c r="AS47" s="22" t="s">
        <v>1792</v>
      </c>
      <c r="AT47" s="230">
        <v>1</v>
      </c>
      <c r="AU47" s="231"/>
      <c r="AV47" s="262"/>
      <c r="AW47" s="263"/>
      <c r="AX47" s="263"/>
      <c r="AY47" s="264"/>
      <c r="AZ47" s="195">
        <f>ROUND(ROUND(G45*AT47,0)*(1+AX45),0)+(ROUND(V48*AT47,0))</f>
        <v>242</v>
      </c>
      <c r="BA47" s="29"/>
      <c r="BB47" s="224"/>
    </row>
    <row r="48" spans="1:54" s="155" customFormat="1" ht="17.100000000000001" customHeight="1">
      <c r="A48" s="7">
        <v>16</v>
      </c>
      <c r="B48" s="8">
        <v>8665</v>
      </c>
      <c r="C48" s="9" t="s">
        <v>13</v>
      </c>
      <c r="D48" s="55"/>
      <c r="E48" s="56"/>
      <c r="F48" s="121"/>
      <c r="G48" s="219"/>
      <c r="H48" s="219"/>
      <c r="I48" s="14"/>
      <c r="J48" s="14"/>
      <c r="K48" s="24"/>
      <c r="L48" s="121"/>
      <c r="M48" s="121"/>
      <c r="N48" s="123"/>
      <c r="V48" s="265">
        <v>89</v>
      </c>
      <c r="W48" s="265"/>
      <c r="X48" s="14" t="s">
        <v>121</v>
      </c>
      <c r="Y48" s="14"/>
      <c r="Z48" s="118" t="s">
        <v>265</v>
      </c>
      <c r="AA48" s="113"/>
      <c r="AB48" s="113"/>
      <c r="AC48" s="113"/>
      <c r="AD48" s="113"/>
      <c r="AE48" s="113"/>
      <c r="AF48" s="26" t="s">
        <v>1792</v>
      </c>
      <c r="AG48" s="236">
        <v>0.7</v>
      </c>
      <c r="AH48" s="23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26"/>
      <c r="AT48" s="39"/>
      <c r="AU48" s="40"/>
      <c r="AV48" s="76"/>
      <c r="AW48" s="51"/>
      <c r="AX48" s="239"/>
      <c r="AY48" s="239"/>
      <c r="AZ48" s="195">
        <f>ROUND(ROUND(G45*AG48,0)*(1+AX45),0)+(ROUND(V48*AG48,0))</f>
        <v>169</v>
      </c>
      <c r="BA48" s="29"/>
      <c r="BB48" s="224">
        <f>$G$45+V48</f>
        <v>191</v>
      </c>
    </row>
    <row r="49" spans="1:54" s="155" customFormat="1" ht="16.5" hidden="1" customHeight="1">
      <c r="A49" s="7">
        <v>16</v>
      </c>
      <c r="B49" s="8">
        <v>8666</v>
      </c>
      <c r="C49" s="9" t="s">
        <v>14</v>
      </c>
      <c r="D49" s="55"/>
      <c r="E49" s="56"/>
      <c r="F49" s="56"/>
      <c r="G49" s="121"/>
      <c r="H49" s="121"/>
      <c r="I49" s="121"/>
      <c r="J49" s="121"/>
      <c r="K49" s="121"/>
      <c r="L49" s="121"/>
      <c r="M49" s="24"/>
      <c r="N49" s="18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60"/>
      <c r="Z49" s="96"/>
      <c r="AA49" s="97"/>
      <c r="AB49" s="97"/>
      <c r="AC49" s="97"/>
      <c r="AD49" s="97"/>
      <c r="AE49" s="97"/>
      <c r="AF49" s="22" t="s">
        <v>1792</v>
      </c>
      <c r="AG49" s="230">
        <v>0.7</v>
      </c>
      <c r="AH49" s="231"/>
      <c r="AI49" s="43" t="s">
        <v>1853</v>
      </c>
      <c r="AJ49" s="20"/>
      <c r="AK49" s="20"/>
      <c r="AL49" s="20"/>
      <c r="AM49" s="20"/>
      <c r="AN49" s="20"/>
      <c r="AO49" s="20"/>
      <c r="AP49" s="20"/>
      <c r="AQ49" s="20"/>
      <c r="AR49" s="20"/>
      <c r="AS49" s="22" t="s">
        <v>1792</v>
      </c>
      <c r="AT49" s="230">
        <v>1</v>
      </c>
      <c r="AU49" s="231"/>
      <c r="AV49" s="76"/>
      <c r="AW49" s="77"/>
      <c r="AX49" s="77"/>
      <c r="AY49" s="67"/>
      <c r="AZ49" s="195">
        <f>ROUND(ROUND(ROUND(G48*AG49,0)*AT49,0)*(1+AX48),0)+(ROUND(ROUND(V48*AG49,0)*AT49,0))</f>
        <v>62</v>
      </c>
      <c r="BA49" s="29"/>
      <c r="BB49" s="224">
        <f t="shared" ref="BB49" si="2">$G$45+V49</f>
        <v>102</v>
      </c>
    </row>
    <row r="50" spans="1:54" s="155" customFormat="1" ht="17.100000000000001" customHeight="1">
      <c r="A50" s="7">
        <v>16</v>
      </c>
      <c r="B50" s="8">
        <v>8667</v>
      </c>
      <c r="C50" s="9" t="s">
        <v>1540</v>
      </c>
      <c r="D50" s="211"/>
      <c r="E50" s="221"/>
      <c r="F50" s="221"/>
      <c r="G50" s="221"/>
      <c r="H50" s="221"/>
      <c r="I50" s="221"/>
      <c r="J50" s="221"/>
      <c r="K50" s="221"/>
      <c r="L50" s="221"/>
      <c r="M50" s="221"/>
      <c r="N50" s="18"/>
      <c r="O50" s="259" t="s">
        <v>1560</v>
      </c>
      <c r="P50" s="282"/>
      <c r="Q50" s="282"/>
      <c r="R50" s="282"/>
      <c r="S50" s="282"/>
      <c r="T50" s="282"/>
      <c r="U50" s="282"/>
      <c r="V50" s="282"/>
      <c r="W50" s="282"/>
      <c r="X50" s="282"/>
      <c r="Y50" s="52"/>
      <c r="Z50" s="16"/>
      <c r="AA50" s="16"/>
      <c r="AB50" s="16"/>
      <c r="AC50" s="16"/>
      <c r="AD50" s="28"/>
      <c r="AE50" s="28"/>
      <c r="AF50" s="16"/>
      <c r="AG50" s="44"/>
      <c r="AH50" s="45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26"/>
      <c r="AT50" s="39"/>
      <c r="AU50" s="40"/>
      <c r="AV50" s="262"/>
      <c r="AW50" s="263"/>
      <c r="AX50" s="263"/>
      <c r="AY50" s="264"/>
      <c r="AZ50" s="195">
        <f>ROUND(ROUND(G45*(1+AX45),0)+V52,0)</f>
        <v>283</v>
      </c>
      <c r="BA50" s="29"/>
      <c r="BB50" s="224"/>
    </row>
    <row r="51" spans="1:54" s="155" customFormat="1" ht="17.100000000000001" customHeight="1">
      <c r="A51" s="7">
        <v>16</v>
      </c>
      <c r="B51" s="8">
        <v>8668</v>
      </c>
      <c r="C51" s="9" t="s">
        <v>1541</v>
      </c>
      <c r="D51" s="214"/>
      <c r="E51" s="221"/>
      <c r="F51" s="221"/>
      <c r="G51" s="221"/>
      <c r="H51" s="221"/>
      <c r="I51" s="221"/>
      <c r="J51" s="221"/>
      <c r="K51" s="221"/>
      <c r="L51" s="221"/>
      <c r="M51" s="221"/>
      <c r="N51" s="123"/>
      <c r="O51" s="283"/>
      <c r="P51" s="320"/>
      <c r="Q51" s="320"/>
      <c r="R51" s="320"/>
      <c r="S51" s="320"/>
      <c r="T51" s="320"/>
      <c r="U51" s="320"/>
      <c r="V51" s="320"/>
      <c r="W51" s="320"/>
      <c r="X51" s="320"/>
      <c r="Y51" s="48"/>
      <c r="Z51" s="19"/>
      <c r="AA51" s="20"/>
      <c r="AB51" s="20"/>
      <c r="AC51" s="20"/>
      <c r="AD51" s="31"/>
      <c r="AE51" s="31"/>
      <c r="AF51" s="122"/>
      <c r="AG51" s="122"/>
      <c r="AH51" s="129"/>
      <c r="AI51" s="43" t="s">
        <v>1853</v>
      </c>
      <c r="AJ51" s="20"/>
      <c r="AK51" s="20"/>
      <c r="AL51" s="20"/>
      <c r="AM51" s="20"/>
      <c r="AN51" s="20"/>
      <c r="AO51" s="20"/>
      <c r="AP51" s="20"/>
      <c r="AQ51" s="20"/>
      <c r="AR51" s="20"/>
      <c r="AS51" s="22" t="s">
        <v>1792</v>
      </c>
      <c r="AT51" s="230">
        <v>1</v>
      </c>
      <c r="AU51" s="231"/>
      <c r="AV51" s="262"/>
      <c r="AW51" s="263"/>
      <c r="AX51" s="263"/>
      <c r="AY51" s="264"/>
      <c r="AZ51" s="195">
        <f>ROUND(ROUND(G45*AT51,0)*(1+AX45),0)+(ROUND(V52*AT51,0))</f>
        <v>283</v>
      </c>
      <c r="BA51" s="29"/>
      <c r="BB51" s="224"/>
    </row>
    <row r="52" spans="1:54" s="155" customFormat="1" ht="17.100000000000001" customHeight="1">
      <c r="A52" s="7">
        <v>16</v>
      </c>
      <c r="B52" s="8">
        <v>8669</v>
      </c>
      <c r="C52" s="9" t="s">
        <v>1542</v>
      </c>
      <c r="D52" s="55"/>
      <c r="E52" s="56"/>
      <c r="F52" s="121"/>
      <c r="G52" s="219"/>
      <c r="H52" s="219"/>
      <c r="I52" s="14"/>
      <c r="J52" s="14"/>
      <c r="K52" s="24"/>
      <c r="L52" s="121"/>
      <c r="M52" s="121"/>
      <c r="N52" s="123"/>
      <c r="V52" s="261">
        <v>130</v>
      </c>
      <c r="W52" s="261"/>
      <c r="X52" s="14" t="s">
        <v>121</v>
      </c>
      <c r="Y52" s="14"/>
      <c r="Z52" s="118" t="s">
        <v>265</v>
      </c>
      <c r="AA52" s="113"/>
      <c r="AB52" s="113"/>
      <c r="AC52" s="113"/>
      <c r="AD52" s="113"/>
      <c r="AE52" s="113"/>
      <c r="AF52" s="26" t="s">
        <v>1792</v>
      </c>
      <c r="AG52" s="236">
        <v>0.7</v>
      </c>
      <c r="AH52" s="23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26"/>
      <c r="AT52" s="39"/>
      <c r="AU52" s="40"/>
      <c r="AV52" s="76"/>
      <c r="AW52" s="51"/>
      <c r="AX52" s="239"/>
      <c r="AY52" s="239"/>
      <c r="AZ52" s="195">
        <f>ROUND(ROUND(G45*AG52,0)*(1+AX45),0)+(ROUND(V52*AG52,0))</f>
        <v>198</v>
      </c>
      <c r="BA52" s="29"/>
      <c r="BB52" s="224">
        <f>$G$45+V52</f>
        <v>232</v>
      </c>
    </row>
    <row r="53" spans="1:54" s="155" customFormat="1" ht="17.100000000000001" customHeight="1">
      <c r="A53" s="7">
        <v>16</v>
      </c>
      <c r="B53" s="8">
        <v>8670</v>
      </c>
      <c r="C53" s="9" t="s">
        <v>1023</v>
      </c>
      <c r="D53" s="211"/>
      <c r="E53" s="221"/>
      <c r="F53" s="221"/>
      <c r="G53" s="221"/>
      <c r="H53" s="221"/>
      <c r="I53" s="221"/>
      <c r="J53" s="221"/>
      <c r="K53" s="221"/>
      <c r="L53" s="221"/>
      <c r="M53" s="221"/>
      <c r="N53" s="18"/>
      <c r="O53" s="259" t="s">
        <v>1561</v>
      </c>
      <c r="P53" s="282"/>
      <c r="Q53" s="282"/>
      <c r="R53" s="282"/>
      <c r="S53" s="282"/>
      <c r="T53" s="282"/>
      <c r="U53" s="282"/>
      <c r="V53" s="282"/>
      <c r="W53" s="282"/>
      <c r="X53" s="282"/>
      <c r="Y53" s="52"/>
      <c r="Z53" s="16"/>
      <c r="AA53" s="16"/>
      <c r="AB53" s="16"/>
      <c r="AC53" s="16"/>
      <c r="AD53" s="28"/>
      <c r="AE53" s="28"/>
      <c r="AF53" s="16"/>
      <c r="AG53" s="44"/>
      <c r="AH53" s="45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26"/>
      <c r="AT53" s="39"/>
      <c r="AU53" s="40"/>
      <c r="AV53" s="76"/>
      <c r="AW53" s="77"/>
      <c r="AX53" s="77"/>
      <c r="AY53" s="78"/>
      <c r="AZ53" s="195">
        <f>ROUND(ROUND(G45*(1+AX45),0)+V55,0)</f>
        <v>319</v>
      </c>
      <c r="BA53" s="29"/>
      <c r="BB53" s="224"/>
    </row>
    <row r="54" spans="1:54" s="155" customFormat="1" ht="17.100000000000001" customHeight="1">
      <c r="A54" s="7">
        <v>16</v>
      </c>
      <c r="B54" s="8">
        <v>8671</v>
      </c>
      <c r="C54" s="9" t="s">
        <v>1024</v>
      </c>
      <c r="D54" s="214"/>
      <c r="E54" s="221"/>
      <c r="F54" s="221"/>
      <c r="G54" s="221"/>
      <c r="H54" s="221"/>
      <c r="I54" s="221"/>
      <c r="J54" s="221"/>
      <c r="K54" s="221"/>
      <c r="L54" s="221"/>
      <c r="M54" s="221"/>
      <c r="N54" s="18"/>
      <c r="O54" s="283"/>
      <c r="P54" s="320"/>
      <c r="Q54" s="320"/>
      <c r="R54" s="320"/>
      <c r="S54" s="320"/>
      <c r="T54" s="320"/>
      <c r="U54" s="320"/>
      <c r="V54" s="320"/>
      <c r="W54" s="320"/>
      <c r="X54" s="320"/>
      <c r="Y54" s="48"/>
      <c r="Z54" s="19"/>
      <c r="AA54" s="20"/>
      <c r="AB54" s="20"/>
      <c r="AC54" s="20"/>
      <c r="AD54" s="31"/>
      <c r="AE54" s="31"/>
      <c r="AF54" s="122"/>
      <c r="AG54" s="122"/>
      <c r="AH54" s="129"/>
      <c r="AI54" s="43" t="s">
        <v>1853</v>
      </c>
      <c r="AJ54" s="20"/>
      <c r="AK54" s="20"/>
      <c r="AL54" s="20"/>
      <c r="AM54" s="20"/>
      <c r="AN54" s="20"/>
      <c r="AO54" s="20"/>
      <c r="AP54" s="20"/>
      <c r="AQ54" s="20"/>
      <c r="AR54" s="20"/>
      <c r="AS54" s="22" t="s">
        <v>1792</v>
      </c>
      <c r="AT54" s="230">
        <v>1</v>
      </c>
      <c r="AU54" s="231"/>
      <c r="AV54" s="76"/>
      <c r="AW54" s="77"/>
      <c r="AX54" s="77"/>
      <c r="AY54" s="78"/>
      <c r="AZ54" s="195">
        <f>ROUND(ROUND(G45*AT54,0)*(1+AX45),0)+(ROUND(V55*AT54,0))</f>
        <v>319</v>
      </c>
      <c r="BA54" s="29"/>
      <c r="BB54" s="224"/>
    </row>
    <row r="55" spans="1:54" s="155" customFormat="1" ht="17.100000000000001" customHeight="1">
      <c r="A55" s="7">
        <v>16</v>
      </c>
      <c r="B55" s="8">
        <v>8672</v>
      </c>
      <c r="C55" s="9" t="s">
        <v>15</v>
      </c>
      <c r="D55" s="55"/>
      <c r="E55" s="56"/>
      <c r="F55" s="121"/>
      <c r="G55" s="219"/>
      <c r="H55" s="219"/>
      <c r="I55" s="14"/>
      <c r="J55" s="14"/>
      <c r="K55" s="24"/>
      <c r="L55" s="121"/>
      <c r="M55" s="121"/>
      <c r="N55" s="18"/>
      <c r="V55" s="261">
        <v>166</v>
      </c>
      <c r="W55" s="261"/>
      <c r="X55" s="14" t="s">
        <v>121</v>
      </c>
      <c r="Y55" s="14"/>
      <c r="Z55" s="118" t="s">
        <v>265</v>
      </c>
      <c r="AA55" s="113"/>
      <c r="AB55" s="113"/>
      <c r="AC55" s="113"/>
      <c r="AD55" s="113"/>
      <c r="AE55" s="113"/>
      <c r="AF55" s="26" t="s">
        <v>1792</v>
      </c>
      <c r="AG55" s="236">
        <v>0.7</v>
      </c>
      <c r="AH55" s="23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26"/>
      <c r="AT55" s="39"/>
      <c r="AU55" s="40"/>
      <c r="AV55" s="76"/>
      <c r="AW55" s="77"/>
      <c r="AX55" s="77"/>
      <c r="AY55" s="78"/>
      <c r="AZ55" s="195">
        <f>ROUND(ROUND(G45*AG55,0)*(1+AX45),0)+(ROUND(V55*AG55,0))</f>
        <v>223</v>
      </c>
      <c r="BA55" s="29"/>
      <c r="BB55" s="224">
        <f>$G$45+V55</f>
        <v>268</v>
      </c>
    </row>
    <row r="56" spans="1:54" s="155" customFormat="1" ht="17.100000000000001" hidden="1" customHeight="1">
      <c r="A56" s="7">
        <v>16</v>
      </c>
      <c r="B56" s="8">
        <v>8673</v>
      </c>
      <c r="C56" s="9" t="s">
        <v>16</v>
      </c>
      <c r="D56" s="56"/>
      <c r="E56" s="56"/>
      <c r="F56" s="56"/>
      <c r="G56" s="56"/>
      <c r="H56" s="159"/>
      <c r="I56" s="159"/>
      <c r="J56" s="159"/>
      <c r="K56" s="14"/>
      <c r="L56" s="14"/>
      <c r="M56" s="14"/>
      <c r="N56" s="18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60"/>
      <c r="Z56" s="96"/>
      <c r="AA56" s="97"/>
      <c r="AB56" s="97"/>
      <c r="AC56" s="97"/>
      <c r="AD56" s="97"/>
      <c r="AE56" s="97"/>
      <c r="AF56" s="22" t="s">
        <v>1792</v>
      </c>
      <c r="AG56" s="230">
        <v>0.7</v>
      </c>
      <c r="AH56" s="231"/>
      <c r="AI56" s="43" t="s">
        <v>1853</v>
      </c>
      <c r="AJ56" s="20"/>
      <c r="AK56" s="20"/>
      <c r="AL56" s="20"/>
      <c r="AM56" s="20"/>
      <c r="AN56" s="20"/>
      <c r="AO56" s="20"/>
      <c r="AP56" s="20"/>
      <c r="AQ56" s="20"/>
      <c r="AR56" s="20"/>
      <c r="AS56" s="22" t="s">
        <v>1792</v>
      </c>
      <c r="AT56" s="230">
        <v>1</v>
      </c>
      <c r="AU56" s="231"/>
      <c r="AV56" s="76"/>
      <c r="AW56" s="77"/>
      <c r="AX56" s="77"/>
      <c r="AY56" s="78"/>
      <c r="AZ56" s="195">
        <f>ROUND(ROUND(ROUND(G48*AG56,0)*AT56,0)*(1+AX48),0)+(ROUND(ROUND(V55*AG56,0)*AT56,0))</f>
        <v>116</v>
      </c>
      <c r="BA56" s="29"/>
      <c r="BB56" s="224">
        <f t="shared" ref="BB56:BB73" si="3">G56+V56</f>
        <v>0</v>
      </c>
    </row>
    <row r="57" spans="1:54" s="155" customFormat="1" ht="17.100000000000001" customHeight="1">
      <c r="A57" s="7">
        <v>16</v>
      </c>
      <c r="B57" s="8">
        <v>8674</v>
      </c>
      <c r="C57" s="9" t="s">
        <v>1543</v>
      </c>
      <c r="D57" s="242" t="s">
        <v>1502</v>
      </c>
      <c r="E57" s="243"/>
      <c r="F57" s="243"/>
      <c r="G57" s="243"/>
      <c r="H57" s="243"/>
      <c r="I57" s="243"/>
      <c r="J57" s="243"/>
      <c r="K57" s="243"/>
      <c r="L57" s="243"/>
      <c r="M57" s="243"/>
      <c r="N57" s="15"/>
      <c r="O57" s="259" t="s">
        <v>1558</v>
      </c>
      <c r="P57" s="282"/>
      <c r="Q57" s="282"/>
      <c r="R57" s="282"/>
      <c r="S57" s="282"/>
      <c r="T57" s="282"/>
      <c r="U57" s="282"/>
      <c r="V57" s="282"/>
      <c r="W57" s="282"/>
      <c r="X57" s="282"/>
      <c r="Y57" s="52"/>
      <c r="Z57" s="16"/>
      <c r="AA57" s="16"/>
      <c r="AB57" s="16"/>
      <c r="AC57" s="16"/>
      <c r="AD57" s="28"/>
      <c r="AE57" s="28"/>
      <c r="AF57" s="16"/>
      <c r="AG57" s="44"/>
      <c r="AH57" s="45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26"/>
      <c r="AT57" s="39"/>
      <c r="AU57" s="40"/>
      <c r="AV57" s="262"/>
      <c r="AW57" s="263"/>
      <c r="AX57" s="263"/>
      <c r="AY57" s="264"/>
      <c r="AZ57" s="195">
        <f>ROUND(ROUND(G59*(1+AX45),0)+V59,0)</f>
        <v>265</v>
      </c>
      <c r="BA57" s="29"/>
      <c r="BB57" s="224"/>
    </row>
    <row r="58" spans="1:54" s="155" customFormat="1" ht="17.100000000000001" customHeight="1">
      <c r="A58" s="7">
        <v>16</v>
      </c>
      <c r="B58" s="8">
        <v>8675</v>
      </c>
      <c r="C58" s="9" t="s">
        <v>1544</v>
      </c>
      <c r="D58" s="244"/>
      <c r="E58" s="245"/>
      <c r="F58" s="245"/>
      <c r="G58" s="245"/>
      <c r="H58" s="245"/>
      <c r="I58" s="245"/>
      <c r="J58" s="245"/>
      <c r="K58" s="245"/>
      <c r="L58" s="245"/>
      <c r="M58" s="245"/>
      <c r="N58" s="123"/>
      <c r="O58" s="283"/>
      <c r="P58" s="320"/>
      <c r="Q58" s="320"/>
      <c r="R58" s="320"/>
      <c r="S58" s="320"/>
      <c r="T58" s="320"/>
      <c r="U58" s="320"/>
      <c r="V58" s="320"/>
      <c r="W58" s="320"/>
      <c r="X58" s="320"/>
      <c r="Y58" s="48"/>
      <c r="Z58" s="19"/>
      <c r="AA58" s="20"/>
      <c r="AB58" s="20"/>
      <c r="AC58" s="20"/>
      <c r="AD58" s="31"/>
      <c r="AE58" s="31"/>
      <c r="AF58" s="122"/>
      <c r="AG58" s="122"/>
      <c r="AH58" s="129"/>
      <c r="AI58" s="43" t="s">
        <v>1853</v>
      </c>
      <c r="AJ58" s="20"/>
      <c r="AK58" s="20"/>
      <c r="AL58" s="20"/>
      <c r="AM58" s="20"/>
      <c r="AN58" s="20"/>
      <c r="AO58" s="20"/>
      <c r="AP58" s="20"/>
      <c r="AQ58" s="20"/>
      <c r="AR58" s="20"/>
      <c r="AS58" s="22" t="s">
        <v>1792</v>
      </c>
      <c r="AT58" s="230">
        <v>1</v>
      </c>
      <c r="AU58" s="231"/>
      <c r="AV58" s="262"/>
      <c r="AW58" s="263"/>
      <c r="AX58" s="263"/>
      <c r="AY58" s="264"/>
      <c r="AZ58" s="195">
        <f>ROUND(ROUND(G59*AT58,0)*(1+AX45),0)+(ROUND(V59*AT58,0))</f>
        <v>265</v>
      </c>
      <c r="BA58" s="29"/>
      <c r="BB58" s="224"/>
    </row>
    <row r="59" spans="1:54" s="155" customFormat="1" ht="17.100000000000001" customHeight="1">
      <c r="A59" s="7">
        <v>16</v>
      </c>
      <c r="B59" s="8">
        <v>8676</v>
      </c>
      <c r="C59" s="9" t="s">
        <v>1545</v>
      </c>
      <c r="D59" s="55"/>
      <c r="E59" s="56"/>
      <c r="G59" s="260">
        <f>$E$28</f>
        <v>148</v>
      </c>
      <c r="H59" s="260"/>
      <c r="I59" s="14" t="s">
        <v>121</v>
      </c>
      <c r="J59" s="14"/>
      <c r="K59" s="24"/>
      <c r="N59" s="123"/>
      <c r="V59" s="265">
        <f>$R$9</f>
        <v>43</v>
      </c>
      <c r="W59" s="265"/>
      <c r="X59" s="14" t="s">
        <v>121</v>
      </c>
      <c r="Y59" s="14"/>
      <c r="Z59" s="118" t="s">
        <v>265</v>
      </c>
      <c r="AA59" s="113"/>
      <c r="AB59" s="113"/>
      <c r="AC59" s="113"/>
      <c r="AD59" s="113"/>
      <c r="AE59" s="113"/>
      <c r="AF59" s="26" t="s">
        <v>1792</v>
      </c>
      <c r="AG59" s="236">
        <v>0.7</v>
      </c>
      <c r="AH59" s="23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26"/>
      <c r="AT59" s="39"/>
      <c r="AU59" s="40"/>
      <c r="AV59" s="76"/>
      <c r="AW59" s="51"/>
      <c r="AX59" s="239"/>
      <c r="AY59" s="239"/>
      <c r="AZ59" s="195">
        <f>ROUND(ROUND(G59*AG59,0)*(1+AX45),0)+(ROUND(V59*AG59,0))</f>
        <v>186</v>
      </c>
      <c r="BA59" s="29"/>
      <c r="BB59" s="224">
        <f>$G$59+V59</f>
        <v>191</v>
      </c>
    </row>
    <row r="60" spans="1:54" s="155" customFormat="1" ht="17.100000000000001" customHeight="1">
      <c r="A60" s="7">
        <v>16</v>
      </c>
      <c r="B60" s="8">
        <v>8677</v>
      </c>
      <c r="C60" s="9" t="s">
        <v>1546</v>
      </c>
      <c r="D60" s="211"/>
      <c r="E60" s="212"/>
      <c r="F60" s="212"/>
      <c r="G60" s="212"/>
      <c r="H60" s="212"/>
      <c r="I60" s="212"/>
      <c r="J60" s="212"/>
      <c r="K60" s="212"/>
      <c r="L60" s="212"/>
      <c r="M60" s="212"/>
      <c r="N60" s="18"/>
      <c r="O60" s="259" t="s">
        <v>1559</v>
      </c>
      <c r="P60" s="282"/>
      <c r="Q60" s="282"/>
      <c r="R60" s="282"/>
      <c r="S60" s="282"/>
      <c r="T60" s="282"/>
      <c r="U60" s="282"/>
      <c r="V60" s="282"/>
      <c r="W60" s="282"/>
      <c r="X60" s="282"/>
      <c r="Y60" s="52"/>
      <c r="Z60" s="16"/>
      <c r="AA60" s="16"/>
      <c r="AB60" s="16"/>
      <c r="AC60" s="16"/>
      <c r="AD60" s="28"/>
      <c r="AE60" s="28"/>
      <c r="AF60" s="16"/>
      <c r="AG60" s="44"/>
      <c r="AH60" s="45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26"/>
      <c r="AT60" s="39"/>
      <c r="AU60" s="40"/>
      <c r="AV60" s="262"/>
      <c r="AW60" s="263"/>
      <c r="AX60" s="263"/>
      <c r="AY60" s="264"/>
      <c r="AZ60" s="195">
        <f>ROUND(ROUND(G59*(1+AX45),0)+V62,0)</f>
        <v>306</v>
      </c>
      <c r="BA60" s="29"/>
      <c r="BB60" s="224"/>
    </row>
    <row r="61" spans="1:54" s="155" customFormat="1" ht="17.100000000000001" customHeight="1">
      <c r="A61" s="7">
        <v>16</v>
      </c>
      <c r="B61" s="8">
        <v>8678</v>
      </c>
      <c r="C61" s="9" t="s">
        <v>1547</v>
      </c>
      <c r="D61" s="211"/>
      <c r="E61" s="212"/>
      <c r="F61" s="212"/>
      <c r="G61" s="212"/>
      <c r="H61" s="212"/>
      <c r="I61" s="212"/>
      <c r="J61" s="212"/>
      <c r="K61" s="212"/>
      <c r="L61" s="212"/>
      <c r="M61" s="212"/>
      <c r="N61" s="123"/>
      <c r="O61" s="283"/>
      <c r="P61" s="320"/>
      <c r="Q61" s="320"/>
      <c r="R61" s="320"/>
      <c r="S61" s="320"/>
      <c r="T61" s="320"/>
      <c r="U61" s="320"/>
      <c r="V61" s="320"/>
      <c r="W61" s="320"/>
      <c r="X61" s="320"/>
      <c r="Y61" s="48"/>
      <c r="Z61" s="19"/>
      <c r="AA61" s="20"/>
      <c r="AB61" s="20"/>
      <c r="AC61" s="20"/>
      <c r="AD61" s="31"/>
      <c r="AE61" s="31"/>
      <c r="AF61" s="122"/>
      <c r="AG61" s="122"/>
      <c r="AH61" s="129"/>
      <c r="AI61" s="43" t="s">
        <v>1853</v>
      </c>
      <c r="AJ61" s="20"/>
      <c r="AK61" s="20"/>
      <c r="AL61" s="20"/>
      <c r="AM61" s="20"/>
      <c r="AN61" s="20"/>
      <c r="AO61" s="20"/>
      <c r="AP61" s="20"/>
      <c r="AQ61" s="20"/>
      <c r="AR61" s="20"/>
      <c r="AS61" s="22" t="s">
        <v>1792</v>
      </c>
      <c r="AT61" s="230">
        <v>1</v>
      </c>
      <c r="AU61" s="231"/>
      <c r="AV61" s="262"/>
      <c r="AW61" s="263"/>
      <c r="AX61" s="263"/>
      <c r="AY61" s="264"/>
      <c r="AZ61" s="195">
        <f>ROUND(ROUND(G59*AT61,0)*(1+AX45),0)+(ROUND(V62*AT61,0))</f>
        <v>306</v>
      </c>
      <c r="BA61" s="29"/>
      <c r="BB61" s="224"/>
    </row>
    <row r="62" spans="1:54" s="155" customFormat="1" ht="17.100000000000001" customHeight="1">
      <c r="A62" s="7">
        <v>16</v>
      </c>
      <c r="B62" s="8">
        <v>8679</v>
      </c>
      <c r="C62" s="9" t="s">
        <v>1548</v>
      </c>
      <c r="D62" s="55"/>
      <c r="E62" s="56"/>
      <c r="F62" s="121"/>
      <c r="G62" s="219"/>
      <c r="H62" s="219"/>
      <c r="I62" s="14"/>
      <c r="J62" s="14"/>
      <c r="K62" s="24"/>
      <c r="L62" s="121"/>
      <c r="M62" s="121"/>
      <c r="N62" s="123"/>
      <c r="V62" s="261">
        <f>$R$12</f>
        <v>84</v>
      </c>
      <c r="W62" s="261"/>
      <c r="X62" s="14" t="s">
        <v>121</v>
      </c>
      <c r="Y62" s="14"/>
      <c r="Z62" s="118" t="s">
        <v>265</v>
      </c>
      <c r="AA62" s="113"/>
      <c r="AB62" s="113"/>
      <c r="AC62" s="113"/>
      <c r="AD62" s="113"/>
      <c r="AE62" s="113"/>
      <c r="AF62" s="26" t="s">
        <v>1792</v>
      </c>
      <c r="AG62" s="236">
        <v>0.7</v>
      </c>
      <c r="AH62" s="23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26"/>
      <c r="AT62" s="39"/>
      <c r="AU62" s="40"/>
      <c r="AV62" s="76"/>
      <c r="AW62" s="51"/>
      <c r="AX62" s="239"/>
      <c r="AY62" s="239"/>
      <c r="AZ62" s="195">
        <f>ROUND(ROUND(G59*AG62,0)*(1+AX45),0)+(ROUND(V62*AG62,0))</f>
        <v>215</v>
      </c>
      <c r="BA62" s="29"/>
      <c r="BB62" s="224">
        <f>$G$59+V62</f>
        <v>232</v>
      </c>
    </row>
    <row r="63" spans="1:54" s="155" customFormat="1" ht="16.5" hidden="1" customHeight="1">
      <c r="A63" s="7">
        <v>16</v>
      </c>
      <c r="B63" s="8">
        <v>8680</v>
      </c>
      <c r="C63" s="9" t="s">
        <v>14</v>
      </c>
      <c r="D63" s="55"/>
      <c r="E63" s="56"/>
      <c r="F63" s="56"/>
      <c r="G63" s="121"/>
      <c r="H63" s="121"/>
      <c r="I63" s="121"/>
      <c r="J63" s="121"/>
      <c r="K63" s="121"/>
      <c r="L63" s="121"/>
      <c r="M63" s="24"/>
      <c r="N63" s="18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96"/>
      <c r="AA63" s="97"/>
      <c r="AB63" s="97"/>
      <c r="AC63" s="97"/>
      <c r="AD63" s="97"/>
      <c r="AE63" s="97"/>
      <c r="AF63" s="22" t="s">
        <v>1792</v>
      </c>
      <c r="AG63" s="230">
        <v>0.7</v>
      </c>
      <c r="AH63" s="231"/>
      <c r="AI63" s="43" t="s">
        <v>1853</v>
      </c>
      <c r="AJ63" s="20"/>
      <c r="AK63" s="20"/>
      <c r="AL63" s="20"/>
      <c r="AM63" s="20"/>
      <c r="AN63" s="20"/>
      <c r="AO63" s="20"/>
      <c r="AP63" s="20"/>
      <c r="AQ63" s="20"/>
      <c r="AR63" s="20"/>
      <c r="AS63" s="22" t="s">
        <v>1792</v>
      </c>
      <c r="AT63" s="230">
        <v>1</v>
      </c>
      <c r="AU63" s="231"/>
      <c r="AV63" s="76"/>
      <c r="AW63" s="77"/>
      <c r="AX63" s="77"/>
      <c r="AY63" s="67"/>
      <c r="AZ63" s="195">
        <f>ROUND(ROUND(ROUND(G62*AG63,0)*AT63,0)*(1+AX62),0)+(ROUND(ROUND(V62*AG63,0)*AT63,0))</f>
        <v>59</v>
      </c>
      <c r="BA63" s="29"/>
      <c r="BB63" s="224">
        <f t="shared" ref="BB63" si="4">$G$59+V63</f>
        <v>148</v>
      </c>
    </row>
    <row r="64" spans="1:54" s="155" customFormat="1" ht="17.100000000000001" customHeight="1">
      <c r="A64" s="7">
        <v>16</v>
      </c>
      <c r="B64" s="8">
        <v>8681</v>
      </c>
      <c r="C64" s="9" t="s">
        <v>1549</v>
      </c>
      <c r="D64" s="211"/>
      <c r="E64" s="212"/>
      <c r="F64" s="212"/>
      <c r="G64" s="212"/>
      <c r="H64" s="212"/>
      <c r="I64" s="212"/>
      <c r="J64" s="212"/>
      <c r="K64" s="212"/>
      <c r="L64" s="212"/>
      <c r="M64" s="212"/>
      <c r="N64" s="18"/>
      <c r="O64" s="259" t="s">
        <v>1560</v>
      </c>
      <c r="P64" s="282"/>
      <c r="Q64" s="282"/>
      <c r="R64" s="282"/>
      <c r="S64" s="282"/>
      <c r="T64" s="282"/>
      <c r="U64" s="282"/>
      <c r="V64" s="282"/>
      <c r="W64" s="282"/>
      <c r="X64" s="282"/>
      <c r="Y64" s="52"/>
      <c r="Z64" s="16"/>
      <c r="AA64" s="16"/>
      <c r="AB64" s="16"/>
      <c r="AC64" s="16"/>
      <c r="AD64" s="28"/>
      <c r="AE64" s="28"/>
      <c r="AF64" s="16"/>
      <c r="AG64" s="44"/>
      <c r="AH64" s="45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26"/>
      <c r="AT64" s="39"/>
      <c r="AU64" s="40"/>
      <c r="AV64" s="262"/>
      <c r="AW64" s="263"/>
      <c r="AX64" s="263"/>
      <c r="AY64" s="264"/>
      <c r="AZ64" s="195">
        <f>ROUND(ROUND(G59*(1+AX45),0)+V66,0)</f>
        <v>342</v>
      </c>
      <c r="BA64" s="29"/>
      <c r="BB64" s="224"/>
    </row>
    <row r="65" spans="1:54" s="155" customFormat="1" ht="17.100000000000001" customHeight="1">
      <c r="A65" s="7">
        <v>16</v>
      </c>
      <c r="B65" s="8">
        <v>8682</v>
      </c>
      <c r="C65" s="9" t="s">
        <v>1550</v>
      </c>
      <c r="D65" s="211"/>
      <c r="E65" s="212"/>
      <c r="F65" s="212"/>
      <c r="G65" s="212"/>
      <c r="H65" s="212"/>
      <c r="I65" s="212"/>
      <c r="J65" s="212"/>
      <c r="K65" s="212"/>
      <c r="L65" s="212"/>
      <c r="M65" s="212"/>
      <c r="N65" s="123"/>
      <c r="O65" s="283"/>
      <c r="P65" s="320"/>
      <c r="Q65" s="320"/>
      <c r="R65" s="320"/>
      <c r="S65" s="320"/>
      <c r="T65" s="320"/>
      <c r="U65" s="320"/>
      <c r="V65" s="320"/>
      <c r="W65" s="320"/>
      <c r="X65" s="320"/>
      <c r="Y65" s="48"/>
      <c r="Z65" s="19"/>
      <c r="AA65" s="20"/>
      <c r="AB65" s="20"/>
      <c r="AC65" s="20"/>
      <c r="AD65" s="31"/>
      <c r="AE65" s="31"/>
      <c r="AF65" s="122"/>
      <c r="AG65" s="122"/>
      <c r="AH65" s="129"/>
      <c r="AI65" s="43" t="s">
        <v>1853</v>
      </c>
      <c r="AJ65" s="20"/>
      <c r="AK65" s="20"/>
      <c r="AL65" s="20"/>
      <c r="AM65" s="20"/>
      <c r="AN65" s="20"/>
      <c r="AO65" s="20"/>
      <c r="AP65" s="20"/>
      <c r="AQ65" s="20"/>
      <c r="AR65" s="20"/>
      <c r="AS65" s="22" t="s">
        <v>1792</v>
      </c>
      <c r="AT65" s="230">
        <v>1</v>
      </c>
      <c r="AU65" s="231"/>
      <c r="AV65" s="262"/>
      <c r="AW65" s="263"/>
      <c r="AX65" s="263"/>
      <c r="AY65" s="264"/>
      <c r="AZ65" s="195">
        <f>ROUND(ROUND(G59*AT65,0)*(1+AX45),0)+(ROUND(V66*AT65,0))</f>
        <v>342</v>
      </c>
      <c r="BA65" s="29"/>
      <c r="BB65" s="224"/>
    </row>
    <row r="66" spans="1:54" s="155" customFormat="1" ht="17.100000000000001" customHeight="1">
      <c r="A66" s="7">
        <v>16</v>
      </c>
      <c r="B66" s="8">
        <v>8683</v>
      </c>
      <c r="C66" s="9" t="s">
        <v>1551</v>
      </c>
      <c r="D66" s="55"/>
      <c r="E66" s="56"/>
      <c r="F66" s="121"/>
      <c r="G66" s="220"/>
      <c r="H66" s="220"/>
      <c r="I66" s="14"/>
      <c r="J66" s="14"/>
      <c r="K66" s="24"/>
      <c r="L66" s="121"/>
      <c r="M66" s="121"/>
      <c r="N66" s="123"/>
      <c r="V66" s="261">
        <f>$R$15</f>
        <v>120</v>
      </c>
      <c r="W66" s="261"/>
      <c r="X66" s="14" t="s">
        <v>121</v>
      </c>
      <c r="Y66" s="14"/>
      <c r="Z66" s="118" t="s">
        <v>265</v>
      </c>
      <c r="AA66" s="113"/>
      <c r="AB66" s="113"/>
      <c r="AC66" s="113"/>
      <c r="AD66" s="113"/>
      <c r="AE66" s="113"/>
      <c r="AF66" s="26" t="s">
        <v>1792</v>
      </c>
      <c r="AG66" s="236">
        <v>0.7</v>
      </c>
      <c r="AH66" s="23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26"/>
      <c r="AT66" s="39"/>
      <c r="AU66" s="40"/>
      <c r="AV66" s="76"/>
      <c r="AW66" s="51"/>
      <c r="AX66" s="239"/>
      <c r="AY66" s="239"/>
      <c r="AZ66" s="195">
        <f>ROUND(ROUND(G59*AG66,0)*(1+AX45),0)+(ROUND(V66*AG66,0))</f>
        <v>240</v>
      </c>
      <c r="BA66" s="29"/>
      <c r="BB66" s="224">
        <f>$G$59+V66</f>
        <v>268</v>
      </c>
    </row>
    <row r="67" spans="1:54" s="155" customFormat="1" ht="17.100000000000001" customHeight="1">
      <c r="A67" s="7">
        <v>16</v>
      </c>
      <c r="B67" s="8">
        <v>8684</v>
      </c>
      <c r="C67" s="9" t="s">
        <v>1552</v>
      </c>
      <c r="D67" s="242" t="s">
        <v>1503</v>
      </c>
      <c r="E67" s="243"/>
      <c r="F67" s="243"/>
      <c r="G67" s="243"/>
      <c r="H67" s="243"/>
      <c r="I67" s="243"/>
      <c r="J67" s="243"/>
      <c r="K67" s="243"/>
      <c r="L67" s="243"/>
      <c r="M67" s="243"/>
      <c r="N67" s="15"/>
      <c r="O67" s="259" t="s">
        <v>1558</v>
      </c>
      <c r="P67" s="282"/>
      <c r="Q67" s="282"/>
      <c r="R67" s="282"/>
      <c r="S67" s="282"/>
      <c r="T67" s="282"/>
      <c r="U67" s="282"/>
      <c r="V67" s="282"/>
      <c r="W67" s="282"/>
      <c r="X67" s="282"/>
      <c r="Y67" s="52"/>
      <c r="Z67" s="16"/>
      <c r="AA67" s="16"/>
      <c r="AB67" s="16"/>
      <c r="AC67" s="16"/>
      <c r="AD67" s="28"/>
      <c r="AE67" s="28"/>
      <c r="AF67" s="16"/>
      <c r="AG67" s="44"/>
      <c r="AH67" s="45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26"/>
      <c r="AT67" s="39"/>
      <c r="AU67" s="40"/>
      <c r="AV67" s="262"/>
      <c r="AW67" s="263"/>
      <c r="AX67" s="263"/>
      <c r="AY67" s="264"/>
      <c r="AZ67" s="195">
        <f>ROUND(ROUND(G69*(1+AX45),0)+V69,0)</f>
        <v>328</v>
      </c>
      <c r="BA67" s="29"/>
      <c r="BB67" s="224"/>
    </row>
    <row r="68" spans="1:54" s="155" customFormat="1" ht="17.100000000000001" customHeight="1">
      <c r="A68" s="7">
        <v>16</v>
      </c>
      <c r="B68" s="8">
        <v>8685</v>
      </c>
      <c r="C68" s="9" t="s">
        <v>1553</v>
      </c>
      <c r="D68" s="244"/>
      <c r="E68" s="245"/>
      <c r="F68" s="245"/>
      <c r="G68" s="245"/>
      <c r="H68" s="245"/>
      <c r="I68" s="245"/>
      <c r="J68" s="245"/>
      <c r="K68" s="245"/>
      <c r="L68" s="245"/>
      <c r="M68" s="245"/>
      <c r="N68" s="123"/>
      <c r="O68" s="283"/>
      <c r="P68" s="320"/>
      <c r="Q68" s="320"/>
      <c r="R68" s="320"/>
      <c r="S68" s="320"/>
      <c r="T68" s="320"/>
      <c r="U68" s="320"/>
      <c r="V68" s="320"/>
      <c r="W68" s="320"/>
      <c r="X68" s="320"/>
      <c r="Y68" s="48"/>
      <c r="Z68" s="19"/>
      <c r="AA68" s="20"/>
      <c r="AB68" s="20"/>
      <c r="AC68" s="20"/>
      <c r="AD68" s="31"/>
      <c r="AE68" s="31"/>
      <c r="AF68" s="122"/>
      <c r="AG68" s="122"/>
      <c r="AH68" s="129"/>
      <c r="AI68" s="43" t="s">
        <v>1853</v>
      </c>
      <c r="AJ68" s="20"/>
      <c r="AK68" s="20"/>
      <c r="AL68" s="20"/>
      <c r="AM68" s="20"/>
      <c r="AN68" s="20"/>
      <c r="AO68" s="20"/>
      <c r="AP68" s="20"/>
      <c r="AQ68" s="20"/>
      <c r="AR68" s="20"/>
      <c r="AS68" s="22" t="s">
        <v>1792</v>
      </c>
      <c r="AT68" s="230">
        <v>1</v>
      </c>
      <c r="AU68" s="231"/>
      <c r="AV68" s="262"/>
      <c r="AW68" s="263"/>
      <c r="AX68" s="263"/>
      <c r="AY68" s="264"/>
      <c r="AZ68" s="195">
        <f>ROUND(ROUND(G69*AT68,0)*(1+AX45),0)+(ROUND(V69*AT68,0))</f>
        <v>328</v>
      </c>
      <c r="BA68" s="29"/>
      <c r="BB68" s="224"/>
    </row>
    <row r="69" spans="1:54" s="155" customFormat="1" ht="17.100000000000001" customHeight="1">
      <c r="A69" s="7">
        <v>16</v>
      </c>
      <c r="B69" s="8">
        <v>8686</v>
      </c>
      <c r="C69" s="9" t="s">
        <v>1554</v>
      </c>
      <c r="D69" s="55"/>
      <c r="E69" s="56"/>
      <c r="G69" s="260">
        <f>$E$37</f>
        <v>191</v>
      </c>
      <c r="H69" s="260"/>
      <c r="I69" s="14" t="s">
        <v>121</v>
      </c>
      <c r="J69" s="14"/>
      <c r="K69" s="24"/>
      <c r="N69" s="123"/>
      <c r="V69" s="279">
        <f>$R$18</f>
        <v>41</v>
      </c>
      <c r="W69" s="279"/>
      <c r="X69" s="14" t="s">
        <v>121</v>
      </c>
      <c r="Y69" s="14"/>
      <c r="Z69" s="118" t="s">
        <v>265</v>
      </c>
      <c r="AA69" s="113"/>
      <c r="AB69" s="113"/>
      <c r="AC69" s="113"/>
      <c r="AD69" s="113"/>
      <c r="AE69" s="113"/>
      <c r="AF69" s="26" t="s">
        <v>1792</v>
      </c>
      <c r="AG69" s="236">
        <v>0.7</v>
      </c>
      <c r="AH69" s="23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26"/>
      <c r="AT69" s="39"/>
      <c r="AU69" s="40"/>
      <c r="AV69" s="76"/>
      <c r="AW69" s="51"/>
      <c r="AX69" s="239"/>
      <c r="AY69" s="240"/>
      <c r="AZ69" s="195">
        <f>ROUND(ROUND(G69*AG69,0)*(1+AX45),0)+(ROUND(V69*AG69,0))</f>
        <v>230</v>
      </c>
      <c r="BA69" s="29"/>
      <c r="BB69" s="224">
        <f>$G$69+V69</f>
        <v>232</v>
      </c>
    </row>
    <row r="70" spans="1:54" s="155" customFormat="1" ht="17.100000000000001" customHeight="1">
      <c r="A70" s="7">
        <v>16</v>
      </c>
      <c r="B70" s="8">
        <v>8687</v>
      </c>
      <c r="C70" s="9" t="s">
        <v>1025</v>
      </c>
      <c r="D70" s="211"/>
      <c r="E70" s="212"/>
      <c r="F70" s="212"/>
      <c r="G70" s="212"/>
      <c r="H70" s="212"/>
      <c r="I70" s="212"/>
      <c r="J70" s="212"/>
      <c r="K70" s="212"/>
      <c r="L70" s="212"/>
      <c r="M70" s="212"/>
      <c r="N70" s="18"/>
      <c r="O70" s="259" t="s">
        <v>1559</v>
      </c>
      <c r="P70" s="282"/>
      <c r="Q70" s="282"/>
      <c r="R70" s="282"/>
      <c r="S70" s="282"/>
      <c r="T70" s="282"/>
      <c r="U70" s="282"/>
      <c r="V70" s="282"/>
      <c r="W70" s="282"/>
      <c r="X70" s="282"/>
      <c r="Y70" s="52"/>
      <c r="Z70" s="16"/>
      <c r="AA70" s="16"/>
      <c r="AB70" s="16"/>
      <c r="AC70" s="16"/>
      <c r="AD70" s="28"/>
      <c r="AE70" s="28"/>
      <c r="AF70" s="16"/>
      <c r="AG70" s="44"/>
      <c r="AH70" s="45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26"/>
      <c r="AT70" s="39"/>
      <c r="AU70" s="40"/>
      <c r="AV70" s="76"/>
      <c r="AW70" s="77"/>
      <c r="AX70" s="77"/>
      <c r="AY70" s="78"/>
      <c r="AZ70" s="195">
        <f>ROUND(ROUND(G69*(1+AX45),0)+V72,0)</f>
        <v>364</v>
      </c>
      <c r="BA70" s="29"/>
      <c r="BB70" s="224"/>
    </row>
    <row r="71" spans="1:54" s="155" customFormat="1" ht="17.100000000000001" customHeight="1">
      <c r="A71" s="7">
        <v>16</v>
      </c>
      <c r="B71" s="8">
        <v>8688</v>
      </c>
      <c r="C71" s="9" t="s">
        <v>1026</v>
      </c>
      <c r="D71" s="211"/>
      <c r="E71" s="212"/>
      <c r="F71" s="212"/>
      <c r="G71" s="212"/>
      <c r="H71" s="212"/>
      <c r="I71" s="212"/>
      <c r="J71" s="212"/>
      <c r="K71" s="212"/>
      <c r="L71" s="212"/>
      <c r="M71" s="212"/>
      <c r="N71" s="123"/>
      <c r="O71" s="283"/>
      <c r="P71" s="320"/>
      <c r="Q71" s="320"/>
      <c r="R71" s="320"/>
      <c r="S71" s="320"/>
      <c r="T71" s="320"/>
      <c r="U71" s="320"/>
      <c r="V71" s="320"/>
      <c r="W71" s="320"/>
      <c r="X71" s="320"/>
      <c r="Y71" s="48"/>
      <c r="Z71" s="19"/>
      <c r="AA71" s="20"/>
      <c r="AB71" s="20"/>
      <c r="AC71" s="20"/>
      <c r="AD71" s="31"/>
      <c r="AE71" s="31"/>
      <c r="AF71" s="122"/>
      <c r="AG71" s="122"/>
      <c r="AH71" s="129"/>
      <c r="AI71" s="43" t="s">
        <v>1853</v>
      </c>
      <c r="AJ71" s="20"/>
      <c r="AK71" s="20"/>
      <c r="AL71" s="20"/>
      <c r="AM71" s="20"/>
      <c r="AN71" s="20"/>
      <c r="AO71" s="20"/>
      <c r="AP71" s="20"/>
      <c r="AQ71" s="20"/>
      <c r="AR71" s="20"/>
      <c r="AS71" s="22" t="s">
        <v>1792</v>
      </c>
      <c r="AT71" s="230">
        <v>1</v>
      </c>
      <c r="AU71" s="231"/>
      <c r="AV71" s="76"/>
      <c r="AW71" s="77"/>
      <c r="AX71" s="77"/>
      <c r="AY71" s="78"/>
      <c r="AZ71" s="196">
        <f>ROUND(ROUND(G69*AT71,0)*(1+AX45),0)+(ROUND(V72*AT71,0))</f>
        <v>364</v>
      </c>
      <c r="BA71" s="29"/>
      <c r="BB71" s="224"/>
    </row>
    <row r="72" spans="1:54" s="155" customFormat="1" ht="17.100000000000001" customHeight="1">
      <c r="A72" s="7">
        <v>16</v>
      </c>
      <c r="B72" s="8">
        <v>8689</v>
      </c>
      <c r="C72" s="9" t="s">
        <v>1856</v>
      </c>
      <c r="D72" s="55"/>
      <c r="E72" s="56"/>
      <c r="F72" s="121"/>
      <c r="G72" s="219"/>
      <c r="H72" s="219"/>
      <c r="I72" s="14"/>
      <c r="J72" s="14"/>
      <c r="K72" s="24"/>
      <c r="L72" s="210"/>
      <c r="M72" s="210"/>
      <c r="N72" s="123"/>
      <c r="O72" s="124"/>
      <c r="P72" s="122"/>
      <c r="Q72" s="122"/>
      <c r="R72" s="122"/>
      <c r="S72" s="122"/>
      <c r="T72" s="122"/>
      <c r="U72" s="122"/>
      <c r="V72" s="279">
        <f>$R$21</f>
        <v>77</v>
      </c>
      <c r="W72" s="279"/>
      <c r="X72" s="20" t="s">
        <v>121</v>
      </c>
      <c r="Y72" s="21"/>
      <c r="Z72" s="118" t="s">
        <v>265</v>
      </c>
      <c r="AA72" s="113"/>
      <c r="AB72" s="113"/>
      <c r="AC72" s="113"/>
      <c r="AD72" s="113"/>
      <c r="AE72" s="113"/>
      <c r="AF72" s="26" t="s">
        <v>1792</v>
      </c>
      <c r="AG72" s="236">
        <v>0.7</v>
      </c>
      <c r="AH72" s="23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26"/>
      <c r="AT72" s="39"/>
      <c r="AU72" s="40"/>
      <c r="AV72" s="76"/>
      <c r="AW72" s="77"/>
      <c r="AX72" s="77"/>
      <c r="AY72" s="78"/>
      <c r="AZ72" s="196">
        <f>ROUND(ROUND(G69*AG72,0)*(1+AX45),0)+(ROUND(V72*AG72,0))</f>
        <v>255</v>
      </c>
      <c r="BA72" s="29"/>
      <c r="BB72" s="224">
        <f>$G$69+V72</f>
        <v>268</v>
      </c>
    </row>
    <row r="73" spans="1:54" s="155" customFormat="1" ht="17.100000000000001" hidden="1" customHeight="1">
      <c r="A73" s="7">
        <v>16</v>
      </c>
      <c r="B73" s="8">
        <v>8690</v>
      </c>
      <c r="C73" s="9" t="s">
        <v>17</v>
      </c>
      <c r="D73" s="55"/>
      <c r="E73" s="56"/>
      <c r="F73" s="56"/>
      <c r="G73" s="121"/>
      <c r="H73" s="121"/>
      <c r="I73" s="121"/>
      <c r="J73" s="121"/>
      <c r="K73" s="121"/>
      <c r="L73" s="121"/>
      <c r="M73" s="24"/>
      <c r="N73" s="18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  <c r="Z73" s="96"/>
      <c r="AA73" s="97"/>
      <c r="AB73" s="97"/>
      <c r="AC73" s="97"/>
      <c r="AD73" s="97"/>
      <c r="AE73" s="97"/>
      <c r="AF73" s="22" t="s">
        <v>1792</v>
      </c>
      <c r="AG73" s="230">
        <v>0.7</v>
      </c>
      <c r="AH73" s="231"/>
      <c r="AI73" s="43" t="s">
        <v>1853</v>
      </c>
      <c r="AJ73" s="20"/>
      <c r="AK73" s="20"/>
      <c r="AL73" s="20"/>
      <c r="AM73" s="20"/>
      <c r="AN73" s="20"/>
      <c r="AO73" s="20"/>
      <c r="AP73" s="20"/>
      <c r="AQ73" s="20"/>
      <c r="AR73" s="20"/>
      <c r="AS73" s="22" t="s">
        <v>1792</v>
      </c>
      <c r="AT73" s="230">
        <v>1</v>
      </c>
      <c r="AU73" s="231"/>
      <c r="AV73" s="163"/>
      <c r="AW73" s="121"/>
      <c r="AX73" s="121"/>
      <c r="AY73" s="123"/>
      <c r="AZ73" s="199">
        <f>ROUND(ROUND(ROUND(G72*AG73,0)*AT73,0)*(1+AX48),0)+(ROUND(ROUND(V72*AG73,0)*AT73,0))</f>
        <v>54</v>
      </c>
      <c r="BA73" s="29"/>
      <c r="BB73" s="224">
        <f t="shared" si="3"/>
        <v>0</v>
      </c>
    </row>
    <row r="74" spans="1:54" s="155" customFormat="1" ht="17.100000000000001" customHeight="1">
      <c r="A74" s="7">
        <v>16</v>
      </c>
      <c r="B74" s="8">
        <v>8691</v>
      </c>
      <c r="C74" s="9" t="s">
        <v>1555</v>
      </c>
      <c r="D74" s="242" t="s">
        <v>1504</v>
      </c>
      <c r="E74" s="243"/>
      <c r="F74" s="243"/>
      <c r="G74" s="243"/>
      <c r="H74" s="243"/>
      <c r="I74" s="243"/>
      <c r="J74" s="243"/>
      <c r="K74" s="243"/>
      <c r="L74" s="243"/>
      <c r="M74" s="243"/>
      <c r="N74" s="15"/>
      <c r="O74" s="259" t="s">
        <v>1558</v>
      </c>
      <c r="P74" s="282"/>
      <c r="Q74" s="282"/>
      <c r="R74" s="282"/>
      <c r="S74" s="282"/>
      <c r="T74" s="282"/>
      <c r="U74" s="282"/>
      <c r="V74" s="282"/>
      <c r="W74" s="282"/>
      <c r="X74" s="282"/>
      <c r="Y74" s="52"/>
      <c r="Z74" s="16"/>
      <c r="AA74" s="16"/>
      <c r="AB74" s="16"/>
      <c r="AC74" s="16"/>
      <c r="AD74" s="28"/>
      <c r="AE74" s="28"/>
      <c r="AF74" s="16"/>
      <c r="AG74" s="44"/>
      <c r="AH74" s="45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26"/>
      <c r="AT74" s="39"/>
      <c r="AU74" s="40"/>
      <c r="AV74" s="262"/>
      <c r="AW74" s="263"/>
      <c r="AX74" s="263"/>
      <c r="AY74" s="264"/>
      <c r="AZ74" s="195">
        <f>ROUND(ROUND(G76*(1+AX45),0)+V76,0)</f>
        <v>384</v>
      </c>
      <c r="BA74" s="29"/>
      <c r="BB74" s="224"/>
    </row>
    <row r="75" spans="1:54" s="155" customFormat="1" ht="17.100000000000001" customHeight="1">
      <c r="A75" s="7">
        <v>16</v>
      </c>
      <c r="B75" s="8">
        <v>8692</v>
      </c>
      <c r="C75" s="9" t="s">
        <v>1556</v>
      </c>
      <c r="D75" s="244"/>
      <c r="E75" s="245"/>
      <c r="F75" s="245"/>
      <c r="G75" s="245"/>
      <c r="H75" s="245"/>
      <c r="I75" s="245"/>
      <c r="J75" s="245"/>
      <c r="K75" s="245"/>
      <c r="L75" s="245"/>
      <c r="M75" s="245"/>
      <c r="N75" s="123"/>
      <c r="O75" s="283"/>
      <c r="P75" s="284"/>
      <c r="Q75" s="284"/>
      <c r="R75" s="284"/>
      <c r="S75" s="284"/>
      <c r="T75" s="284"/>
      <c r="U75" s="284"/>
      <c r="V75" s="284"/>
      <c r="W75" s="284"/>
      <c r="X75" s="284"/>
      <c r="Y75" s="48"/>
      <c r="Z75" s="19"/>
      <c r="AA75" s="20"/>
      <c r="AB75" s="20"/>
      <c r="AC75" s="20"/>
      <c r="AD75" s="31"/>
      <c r="AE75" s="31"/>
      <c r="AF75" s="122"/>
      <c r="AG75" s="122"/>
      <c r="AH75" s="129"/>
      <c r="AI75" s="43" t="s">
        <v>1853</v>
      </c>
      <c r="AJ75" s="20"/>
      <c r="AK75" s="20"/>
      <c r="AL75" s="20"/>
      <c r="AM75" s="20"/>
      <c r="AN75" s="20"/>
      <c r="AO75" s="20"/>
      <c r="AP75" s="20"/>
      <c r="AQ75" s="20"/>
      <c r="AR75" s="20"/>
      <c r="AS75" s="22" t="s">
        <v>1792</v>
      </c>
      <c r="AT75" s="230">
        <v>1</v>
      </c>
      <c r="AU75" s="231"/>
      <c r="AV75" s="262"/>
      <c r="AW75" s="263"/>
      <c r="AX75" s="263"/>
      <c r="AY75" s="264"/>
      <c r="AZ75" s="195">
        <f>ROUND(ROUND(G76*AT75,0)*(1+AX45),0)+(ROUND(V76*AT75,0))</f>
        <v>384</v>
      </c>
      <c r="BA75" s="29"/>
      <c r="BB75" s="224"/>
    </row>
    <row r="76" spans="1:54" s="155" customFormat="1" ht="17.100000000000001" customHeight="1">
      <c r="A76" s="7">
        <v>16</v>
      </c>
      <c r="B76" s="8">
        <v>8693</v>
      </c>
      <c r="C76" s="9" t="s">
        <v>1557</v>
      </c>
      <c r="D76" s="57"/>
      <c r="E76" s="58"/>
      <c r="F76" s="122"/>
      <c r="G76" s="279">
        <v>232</v>
      </c>
      <c r="H76" s="279"/>
      <c r="I76" s="20" t="s">
        <v>121</v>
      </c>
      <c r="J76" s="20"/>
      <c r="K76" s="22"/>
      <c r="L76" s="122"/>
      <c r="M76" s="122"/>
      <c r="N76" s="129"/>
      <c r="O76" s="122"/>
      <c r="P76" s="122"/>
      <c r="Q76" s="122"/>
      <c r="R76" s="122"/>
      <c r="S76" s="122"/>
      <c r="T76" s="122"/>
      <c r="U76" s="122"/>
      <c r="V76" s="279">
        <f>$R$25</f>
        <v>36</v>
      </c>
      <c r="W76" s="279"/>
      <c r="X76" s="20" t="s">
        <v>121</v>
      </c>
      <c r="Y76" s="20"/>
      <c r="Z76" s="118" t="s">
        <v>265</v>
      </c>
      <c r="AA76" s="113"/>
      <c r="AB76" s="113"/>
      <c r="AC76" s="113"/>
      <c r="AD76" s="113"/>
      <c r="AE76" s="113"/>
      <c r="AF76" s="26" t="s">
        <v>1792</v>
      </c>
      <c r="AG76" s="236">
        <v>0.7</v>
      </c>
      <c r="AH76" s="23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26"/>
      <c r="AT76" s="39"/>
      <c r="AU76" s="40"/>
      <c r="AV76" s="79"/>
      <c r="AW76" s="127"/>
      <c r="AX76" s="230"/>
      <c r="AY76" s="231"/>
      <c r="AZ76" s="196">
        <f>ROUND(ROUND(G76*AG76,0)*(1+AX45),0)+(ROUND(V76*AG76,0))</f>
        <v>268</v>
      </c>
      <c r="BA76" s="41"/>
      <c r="BB76" s="224">
        <f>G76+V76</f>
        <v>268</v>
      </c>
    </row>
    <row r="77" spans="1:54" s="155" customFormat="1" ht="17.100000000000001" customHeight="1">
      <c r="A77" s="25"/>
      <c r="B77" s="25"/>
      <c r="C77" s="14"/>
      <c r="D77" s="14"/>
      <c r="E77" s="14"/>
      <c r="F77" s="14"/>
      <c r="G77" s="14"/>
      <c r="H77" s="14"/>
      <c r="I77" s="121"/>
      <c r="J77" s="121"/>
      <c r="K77" s="24"/>
      <c r="L77" s="14"/>
      <c r="M77" s="14"/>
      <c r="N77" s="14"/>
      <c r="O77" s="121"/>
      <c r="P77" s="121"/>
      <c r="Q77" s="27"/>
      <c r="R77" s="27"/>
      <c r="S77" s="24"/>
      <c r="T77" s="121"/>
      <c r="U77" s="121"/>
      <c r="V77" s="121"/>
      <c r="W77" s="121"/>
      <c r="X77" s="121"/>
      <c r="Y77" s="121"/>
      <c r="Z77" s="14"/>
      <c r="AA77" s="14"/>
      <c r="AB77" s="14"/>
      <c r="AC77" s="14"/>
      <c r="AD77" s="14"/>
      <c r="AE77" s="24"/>
      <c r="AF77" s="14"/>
      <c r="AG77" s="24"/>
      <c r="AH77" s="30"/>
      <c r="AI77" s="14"/>
      <c r="AJ77" s="14"/>
      <c r="AK77" s="14"/>
      <c r="AL77" s="27"/>
      <c r="AM77" s="30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4"/>
      <c r="BA77" s="121"/>
      <c r="BB77" s="224"/>
    </row>
    <row r="78" spans="1:54" s="155" customFormat="1" ht="17.100000000000001" customHeight="1">
      <c r="A78" s="25"/>
      <c r="B78" s="25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4"/>
      <c r="AA78" s="14"/>
      <c r="AB78" s="14"/>
      <c r="AC78" s="14"/>
      <c r="AD78" s="14"/>
      <c r="AE78" s="24"/>
      <c r="AF78" s="14"/>
      <c r="AG78" s="24"/>
      <c r="AH78" s="30"/>
      <c r="AI78" s="14"/>
      <c r="AJ78" s="14"/>
      <c r="AK78" s="14"/>
      <c r="AL78" s="13"/>
      <c r="AM78" s="13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34"/>
      <c r="BA78" s="121"/>
      <c r="BB78" s="224"/>
    </row>
    <row r="79" spans="1:54" s="155" customFormat="1" ht="17.100000000000001" customHeight="1">
      <c r="A79" s="25"/>
      <c r="B79" s="25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4"/>
      <c r="AA79" s="14"/>
      <c r="AB79" s="14"/>
      <c r="AC79" s="14"/>
      <c r="AD79" s="14"/>
      <c r="AE79" s="24"/>
      <c r="AF79" s="14"/>
      <c r="AG79" s="24"/>
      <c r="AH79" s="30"/>
      <c r="AI79" s="14"/>
      <c r="AJ79" s="14"/>
      <c r="AK79" s="14"/>
      <c r="AL79" s="13"/>
      <c r="AM79" s="13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34"/>
      <c r="BA79" s="121"/>
      <c r="BB79" s="224"/>
    </row>
    <row r="80" spans="1:54" s="155" customFormat="1" ht="17.100000000000001" customHeight="1">
      <c r="A80" s="25"/>
      <c r="B80" s="25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4"/>
      <c r="AA80" s="14"/>
      <c r="AB80" s="14"/>
      <c r="AC80" s="14"/>
      <c r="AD80" s="14"/>
      <c r="AE80" s="24"/>
      <c r="AF80" s="14"/>
      <c r="AG80" s="24"/>
      <c r="AH80" s="30"/>
      <c r="AI80" s="14"/>
      <c r="AJ80" s="14"/>
      <c r="AK80" s="14"/>
      <c r="AL80" s="13"/>
      <c r="AM80" s="13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34"/>
      <c r="BA80" s="121"/>
      <c r="BB80" s="224"/>
    </row>
    <row r="81" spans="1:54" ht="17.100000000000001" customHeight="1">
      <c r="A81" s="1"/>
      <c r="B81" s="1" t="s">
        <v>1239</v>
      </c>
      <c r="K81" s="149"/>
      <c r="L81" s="149"/>
      <c r="M81" s="149"/>
      <c r="N81" s="149"/>
      <c r="Q81" s="10"/>
      <c r="R81" s="10"/>
      <c r="S81" s="10"/>
      <c r="T81" s="10"/>
      <c r="BB81" s="224"/>
    </row>
    <row r="82" spans="1:54" s="155" customFormat="1" ht="17.100000000000001" customHeight="1">
      <c r="A82" s="2" t="s">
        <v>1793</v>
      </c>
      <c r="B82" s="151"/>
      <c r="C82" s="11" t="s">
        <v>114</v>
      </c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6"/>
      <c r="R82" s="16"/>
      <c r="S82" s="16"/>
      <c r="T82" s="16"/>
      <c r="U82" s="148"/>
      <c r="V82" s="148"/>
      <c r="W82" s="148"/>
      <c r="X82" s="148"/>
      <c r="Y82" s="148"/>
      <c r="Z82" s="255" t="s">
        <v>1794</v>
      </c>
      <c r="AA82" s="255"/>
      <c r="AB82" s="255"/>
      <c r="AC82" s="255"/>
      <c r="AD82" s="12"/>
      <c r="AE82" s="153"/>
      <c r="AF82" s="148"/>
      <c r="AG82" s="153"/>
      <c r="AH82" s="153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3" t="s">
        <v>115</v>
      </c>
      <c r="BA82" s="3" t="s">
        <v>116</v>
      </c>
      <c r="BB82" s="224"/>
    </row>
    <row r="83" spans="1:54" s="155" customFormat="1" ht="17.100000000000001" customHeight="1">
      <c r="A83" s="4" t="s">
        <v>117</v>
      </c>
      <c r="B83" s="5" t="s">
        <v>118</v>
      </c>
      <c r="C83" s="21"/>
      <c r="D83" s="122"/>
      <c r="E83" s="122"/>
      <c r="F83" s="122"/>
      <c r="G83" s="122"/>
      <c r="H83" s="122"/>
      <c r="I83" s="122"/>
      <c r="J83" s="164"/>
      <c r="K83" s="165"/>
      <c r="L83" s="280" t="s">
        <v>1854</v>
      </c>
      <c r="M83" s="280"/>
      <c r="N83" s="165"/>
      <c r="O83" s="166"/>
      <c r="P83" s="165"/>
      <c r="Q83" s="71"/>
      <c r="R83" s="280" t="s">
        <v>1855</v>
      </c>
      <c r="S83" s="280"/>
      <c r="T83" s="71"/>
      <c r="U83" s="166"/>
      <c r="V83" s="122"/>
      <c r="W83" s="122"/>
      <c r="X83" s="122"/>
      <c r="Y83" s="122"/>
      <c r="Z83" s="20"/>
      <c r="AA83" s="122"/>
      <c r="AB83" s="122"/>
      <c r="AC83" s="122"/>
      <c r="AD83" s="122"/>
      <c r="AE83" s="156"/>
      <c r="AF83" s="122"/>
      <c r="AG83" s="156"/>
      <c r="AH83" s="156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6" t="s">
        <v>119</v>
      </c>
      <c r="BA83" s="6" t="s">
        <v>120</v>
      </c>
      <c r="BB83" s="224"/>
    </row>
    <row r="84" spans="1:54" s="155" customFormat="1" ht="17.100000000000001" customHeight="1">
      <c r="A84" s="7">
        <v>16</v>
      </c>
      <c r="B84" s="8">
        <v>8700</v>
      </c>
      <c r="C84" s="227" t="s">
        <v>1857</v>
      </c>
      <c r="D84" s="259" t="s">
        <v>1571</v>
      </c>
      <c r="E84" s="282"/>
      <c r="F84" s="282"/>
      <c r="G84" s="282"/>
      <c r="H84" s="282"/>
      <c r="I84" s="325"/>
      <c r="J84" s="242" t="s">
        <v>1574</v>
      </c>
      <c r="K84" s="243"/>
      <c r="L84" s="243"/>
      <c r="M84" s="243"/>
      <c r="N84" s="243"/>
      <c r="O84" s="300"/>
      <c r="P84" s="232" t="s">
        <v>1577</v>
      </c>
      <c r="Q84" s="233"/>
      <c r="R84" s="233"/>
      <c r="S84" s="233"/>
      <c r="T84" s="233"/>
      <c r="U84" s="302"/>
      <c r="V84" s="16"/>
      <c r="W84" s="16"/>
      <c r="X84" s="16"/>
      <c r="Y84" s="16"/>
      <c r="Z84" s="28"/>
      <c r="AA84" s="28"/>
      <c r="AB84" s="16"/>
      <c r="AC84" s="44"/>
      <c r="AD84" s="45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26"/>
      <c r="AP84" s="39"/>
      <c r="AQ84" s="40"/>
      <c r="AR84" s="271" t="s">
        <v>1253</v>
      </c>
      <c r="AS84" s="272"/>
      <c r="AT84" s="272"/>
      <c r="AU84" s="273"/>
      <c r="AV84" s="268" t="s">
        <v>113</v>
      </c>
      <c r="AW84" s="269"/>
      <c r="AX84" s="269"/>
      <c r="AY84" s="270"/>
      <c r="AZ84" s="195">
        <f>ROUND(F86,0)+(ROUND(K86*(1+AT86),0)+(ROUND(Q86*(1+AX86),0)))</f>
        <v>225</v>
      </c>
      <c r="BA84" s="49" t="s">
        <v>847</v>
      </c>
      <c r="BB84" s="224"/>
    </row>
    <row r="85" spans="1:54" s="155" customFormat="1" ht="17.100000000000001" customHeight="1">
      <c r="A85" s="7">
        <v>16</v>
      </c>
      <c r="B85" s="8">
        <v>8701</v>
      </c>
      <c r="C85" s="227" t="s">
        <v>1563</v>
      </c>
      <c r="D85" s="283"/>
      <c r="E85" s="284"/>
      <c r="F85" s="284"/>
      <c r="G85" s="284"/>
      <c r="H85" s="284"/>
      <c r="I85" s="326"/>
      <c r="J85" s="244"/>
      <c r="K85" s="245"/>
      <c r="L85" s="245"/>
      <c r="M85" s="245"/>
      <c r="N85" s="245"/>
      <c r="O85" s="301"/>
      <c r="P85" s="234"/>
      <c r="Q85" s="235"/>
      <c r="R85" s="235"/>
      <c r="S85" s="235"/>
      <c r="T85" s="235"/>
      <c r="U85" s="303"/>
      <c r="V85" s="20"/>
      <c r="W85" s="20"/>
      <c r="X85" s="20"/>
      <c r="Y85" s="20"/>
      <c r="Z85" s="31"/>
      <c r="AA85" s="31"/>
      <c r="AB85" s="122"/>
      <c r="AC85" s="122"/>
      <c r="AD85" s="129"/>
      <c r="AE85" s="43" t="s">
        <v>1858</v>
      </c>
      <c r="AF85" s="20"/>
      <c r="AG85" s="20"/>
      <c r="AH85" s="20"/>
      <c r="AI85" s="20"/>
      <c r="AJ85" s="20"/>
      <c r="AK85" s="20"/>
      <c r="AL85" s="20"/>
      <c r="AM85" s="20"/>
      <c r="AN85" s="20"/>
      <c r="AO85" s="22" t="s">
        <v>1830</v>
      </c>
      <c r="AP85" s="230">
        <v>1</v>
      </c>
      <c r="AQ85" s="231"/>
      <c r="AR85" s="274"/>
      <c r="AS85" s="275"/>
      <c r="AT85" s="275"/>
      <c r="AU85" s="276"/>
      <c r="AV85" s="262"/>
      <c r="AW85" s="263"/>
      <c r="AX85" s="263"/>
      <c r="AY85" s="264"/>
      <c r="AZ85" s="196">
        <f>ROUND(F86*AP85,0)+(ROUND(ROUND(K86*AP85,0)*(1+AT86),0)+(ROUND(ROUND(Q86*AP85,0)*(1+AX86),0)))</f>
        <v>225</v>
      </c>
      <c r="BA85" s="29"/>
      <c r="BB85" s="224"/>
    </row>
    <row r="86" spans="1:54" s="155" customFormat="1" ht="17.100000000000001" customHeight="1">
      <c r="A86" s="7">
        <v>16</v>
      </c>
      <c r="B86" s="8">
        <v>8702</v>
      </c>
      <c r="C86" s="227" t="s">
        <v>1859</v>
      </c>
      <c r="D86" s="124"/>
      <c r="E86" s="122"/>
      <c r="F86" s="260">
        <f>$E$9</f>
        <v>102</v>
      </c>
      <c r="G86" s="260"/>
      <c r="H86" s="20" t="s">
        <v>121</v>
      </c>
      <c r="I86" s="122"/>
      <c r="J86" s="57"/>
      <c r="K86" s="265">
        <v>46</v>
      </c>
      <c r="L86" s="265"/>
      <c r="M86" s="20" t="s">
        <v>121</v>
      </c>
      <c r="N86" s="122"/>
      <c r="O86" s="129"/>
      <c r="P86" s="116"/>
      <c r="Q86" s="265">
        <v>43</v>
      </c>
      <c r="R86" s="265"/>
      <c r="S86" s="20" t="s">
        <v>121</v>
      </c>
      <c r="T86" s="122"/>
      <c r="U86" s="129"/>
      <c r="V86" s="118" t="s">
        <v>265</v>
      </c>
      <c r="W86" s="113"/>
      <c r="X86" s="113"/>
      <c r="Y86" s="113"/>
      <c r="Z86" s="113"/>
      <c r="AA86" s="113"/>
      <c r="AB86" s="26" t="s">
        <v>1830</v>
      </c>
      <c r="AC86" s="236">
        <v>0.7</v>
      </c>
      <c r="AD86" s="23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26"/>
      <c r="AP86" s="39"/>
      <c r="AQ86" s="40"/>
      <c r="AR86" s="163" t="s">
        <v>1860</v>
      </c>
      <c r="AS86" s="24" t="s">
        <v>1830</v>
      </c>
      <c r="AT86" s="292">
        <v>0.25</v>
      </c>
      <c r="AU86" s="293"/>
      <c r="AV86" s="42" t="s">
        <v>1861</v>
      </c>
      <c r="AW86" s="24" t="s">
        <v>1830</v>
      </c>
      <c r="AX86" s="292">
        <v>0.5</v>
      </c>
      <c r="AY86" s="293"/>
      <c r="AZ86" s="196">
        <f>ROUND(F86*AC86,0)+(ROUND(ROUND(K86*AC86,0)*(1+AT86),0)+(ROUND(ROUND(Q86*AC86,0)*(1+AX86),0)))</f>
        <v>156</v>
      </c>
      <c r="BA86" s="29"/>
      <c r="BB86" s="224">
        <f>F86+K86+Q86</f>
        <v>191</v>
      </c>
    </row>
    <row r="87" spans="1:54" s="155" customFormat="1" ht="17.100000000000001" customHeight="1">
      <c r="A87" s="7">
        <v>16</v>
      </c>
      <c r="B87" s="8">
        <v>8703</v>
      </c>
      <c r="C87" s="227" t="s">
        <v>1862</v>
      </c>
      <c r="D87" s="259" t="s">
        <v>818</v>
      </c>
      <c r="E87" s="282"/>
      <c r="F87" s="282"/>
      <c r="G87" s="282"/>
      <c r="H87" s="282"/>
      <c r="I87" s="325"/>
      <c r="J87" s="242" t="s">
        <v>1574</v>
      </c>
      <c r="K87" s="243"/>
      <c r="L87" s="243"/>
      <c r="M87" s="243"/>
      <c r="N87" s="243"/>
      <c r="O87" s="300"/>
      <c r="P87" s="232" t="s">
        <v>1578</v>
      </c>
      <c r="Q87" s="233"/>
      <c r="R87" s="233"/>
      <c r="S87" s="233"/>
      <c r="T87" s="233"/>
      <c r="U87" s="302"/>
      <c r="V87" s="16"/>
      <c r="W87" s="16"/>
      <c r="X87" s="16"/>
      <c r="Y87" s="16"/>
      <c r="Z87" s="28"/>
      <c r="AA87" s="28"/>
      <c r="AB87" s="16"/>
      <c r="AC87" s="44"/>
      <c r="AD87" s="45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26"/>
      <c r="AP87" s="39"/>
      <c r="AQ87" s="40"/>
      <c r="AR87" s="274"/>
      <c r="AS87" s="275"/>
      <c r="AT87" s="275"/>
      <c r="AU87" s="276"/>
      <c r="AV87" s="262"/>
      <c r="AW87" s="263"/>
      <c r="AX87" s="263"/>
      <c r="AY87" s="264"/>
      <c r="AZ87" s="195">
        <f>ROUND(F89,0)+(ROUND(K89*(1+AT86),0)+(ROUND(Q89*(1+AX86),0)))</f>
        <v>286</v>
      </c>
      <c r="BA87" s="29"/>
      <c r="BB87" s="224"/>
    </row>
    <row r="88" spans="1:54" s="155" customFormat="1" ht="17.100000000000001" customHeight="1">
      <c r="A88" s="7">
        <v>16</v>
      </c>
      <c r="B88" s="8">
        <v>8704</v>
      </c>
      <c r="C88" s="227" t="s">
        <v>1562</v>
      </c>
      <c r="D88" s="283"/>
      <c r="E88" s="284"/>
      <c r="F88" s="284"/>
      <c r="G88" s="284"/>
      <c r="H88" s="284"/>
      <c r="I88" s="326"/>
      <c r="J88" s="244"/>
      <c r="K88" s="245"/>
      <c r="L88" s="245"/>
      <c r="M88" s="245"/>
      <c r="N88" s="245"/>
      <c r="O88" s="301"/>
      <c r="P88" s="234"/>
      <c r="Q88" s="235"/>
      <c r="R88" s="235"/>
      <c r="S88" s="235"/>
      <c r="T88" s="235"/>
      <c r="U88" s="303"/>
      <c r="V88" s="20"/>
      <c r="W88" s="20"/>
      <c r="X88" s="20"/>
      <c r="Y88" s="20"/>
      <c r="Z88" s="31"/>
      <c r="AA88" s="31"/>
      <c r="AB88" s="122"/>
      <c r="AC88" s="122"/>
      <c r="AD88" s="129"/>
      <c r="AE88" s="43" t="s">
        <v>1858</v>
      </c>
      <c r="AF88" s="20"/>
      <c r="AG88" s="20"/>
      <c r="AH88" s="20"/>
      <c r="AI88" s="20"/>
      <c r="AJ88" s="20"/>
      <c r="AK88" s="20"/>
      <c r="AL88" s="20"/>
      <c r="AM88" s="20"/>
      <c r="AN88" s="20"/>
      <c r="AO88" s="22" t="s">
        <v>1830</v>
      </c>
      <c r="AP88" s="230">
        <v>1</v>
      </c>
      <c r="AQ88" s="231"/>
      <c r="AR88" s="274"/>
      <c r="AS88" s="275"/>
      <c r="AT88" s="275"/>
      <c r="AU88" s="276"/>
      <c r="AV88" s="262"/>
      <c r="AW88" s="263"/>
      <c r="AX88" s="263"/>
      <c r="AY88" s="264"/>
      <c r="AZ88" s="196">
        <f>ROUND(F89*AP88,0)+(ROUND(ROUND(K89*AP88,0)*(1+AT86),0)+(ROUND(ROUND(Q89*AP88,0)*(1+AX86),0)))</f>
        <v>286</v>
      </c>
      <c r="BA88" s="29"/>
      <c r="BB88" s="224"/>
    </row>
    <row r="89" spans="1:54" s="155" customFormat="1" ht="17.100000000000001" customHeight="1">
      <c r="A89" s="7">
        <v>16</v>
      </c>
      <c r="B89" s="8">
        <v>8705</v>
      </c>
      <c r="C89" s="227" t="s">
        <v>1863</v>
      </c>
      <c r="D89" s="124"/>
      <c r="E89" s="122"/>
      <c r="F89" s="260">
        <f>$E$9</f>
        <v>102</v>
      </c>
      <c r="G89" s="260"/>
      <c r="H89" s="20" t="s">
        <v>121</v>
      </c>
      <c r="I89" s="122"/>
      <c r="J89" s="57"/>
      <c r="K89" s="265">
        <f>K86</f>
        <v>46</v>
      </c>
      <c r="L89" s="265"/>
      <c r="M89" s="20" t="s">
        <v>121</v>
      </c>
      <c r="N89" s="122"/>
      <c r="O89" s="129"/>
      <c r="P89" s="116"/>
      <c r="Q89" s="279">
        <v>84</v>
      </c>
      <c r="R89" s="279"/>
      <c r="S89" s="20" t="s">
        <v>121</v>
      </c>
      <c r="T89" s="122"/>
      <c r="U89" s="129"/>
      <c r="V89" s="118" t="s">
        <v>265</v>
      </c>
      <c r="W89" s="113"/>
      <c r="X89" s="113"/>
      <c r="Y89" s="113"/>
      <c r="Z89" s="113"/>
      <c r="AA89" s="113"/>
      <c r="AB89" s="26" t="s">
        <v>1830</v>
      </c>
      <c r="AC89" s="236">
        <v>0.7</v>
      </c>
      <c r="AD89" s="23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26"/>
      <c r="AP89" s="39"/>
      <c r="AQ89" s="40"/>
      <c r="AR89" s="163"/>
      <c r="AS89" s="24"/>
      <c r="AT89" s="292"/>
      <c r="AU89" s="293"/>
      <c r="AV89" s="42"/>
      <c r="AW89" s="24"/>
      <c r="AX89" s="292"/>
      <c r="AY89" s="293"/>
      <c r="AZ89" s="196">
        <f>ROUND(F89*AC89,0)+(ROUND(ROUND(K89*AC89,0)*(1+AT86),0)+(ROUND(ROUND(Q89*AC89,0)*(1+AX86),0)))</f>
        <v>200</v>
      </c>
      <c r="BA89" s="29"/>
      <c r="BB89" s="224">
        <f t="shared" ref="BB89:BB114" si="5">F89+K89+Q89</f>
        <v>232</v>
      </c>
    </row>
    <row r="90" spans="1:54" s="155" customFormat="1" ht="17.100000000000001" customHeight="1">
      <c r="A90" s="7">
        <v>16</v>
      </c>
      <c r="B90" s="8">
        <v>8706</v>
      </c>
      <c r="C90" s="227" t="s">
        <v>1864</v>
      </c>
      <c r="D90" s="259" t="s">
        <v>818</v>
      </c>
      <c r="E90" s="282"/>
      <c r="F90" s="282"/>
      <c r="G90" s="282"/>
      <c r="H90" s="282"/>
      <c r="I90" s="325"/>
      <c r="J90" s="242" t="s">
        <v>1574</v>
      </c>
      <c r="K90" s="243"/>
      <c r="L90" s="243"/>
      <c r="M90" s="243"/>
      <c r="N90" s="243"/>
      <c r="O90" s="300"/>
      <c r="P90" s="232" t="s">
        <v>1579</v>
      </c>
      <c r="Q90" s="233"/>
      <c r="R90" s="233"/>
      <c r="S90" s="233"/>
      <c r="T90" s="233"/>
      <c r="U90" s="302"/>
      <c r="V90" s="16"/>
      <c r="W90" s="16"/>
      <c r="X90" s="16"/>
      <c r="Y90" s="16"/>
      <c r="Z90" s="28"/>
      <c r="AA90" s="28"/>
      <c r="AB90" s="16"/>
      <c r="AC90" s="44"/>
      <c r="AD90" s="45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26"/>
      <c r="AP90" s="39"/>
      <c r="AQ90" s="40"/>
      <c r="AR90" s="274"/>
      <c r="AS90" s="275"/>
      <c r="AT90" s="275"/>
      <c r="AU90" s="276"/>
      <c r="AV90" s="262"/>
      <c r="AW90" s="263"/>
      <c r="AX90" s="263"/>
      <c r="AY90" s="264"/>
      <c r="AZ90" s="195">
        <f>ROUND(F92,0)+(ROUND(K92*(1+AT86),0)+(ROUND(Q92*(1+AX86),0)))</f>
        <v>340</v>
      </c>
      <c r="BA90" s="29"/>
      <c r="BB90" s="224"/>
    </row>
    <row r="91" spans="1:54" s="155" customFormat="1" ht="17.100000000000001" customHeight="1">
      <c r="A91" s="7">
        <v>16</v>
      </c>
      <c r="B91" s="8">
        <v>8707</v>
      </c>
      <c r="C91" s="227" t="s">
        <v>1564</v>
      </c>
      <c r="D91" s="283"/>
      <c r="E91" s="284"/>
      <c r="F91" s="284"/>
      <c r="G91" s="284"/>
      <c r="H91" s="284"/>
      <c r="I91" s="326"/>
      <c r="J91" s="244"/>
      <c r="K91" s="245"/>
      <c r="L91" s="245"/>
      <c r="M91" s="245"/>
      <c r="N91" s="245"/>
      <c r="O91" s="301"/>
      <c r="P91" s="234"/>
      <c r="Q91" s="235"/>
      <c r="R91" s="235"/>
      <c r="S91" s="235"/>
      <c r="T91" s="235"/>
      <c r="U91" s="303"/>
      <c r="V91" s="20"/>
      <c r="W91" s="20"/>
      <c r="X91" s="20"/>
      <c r="Y91" s="20"/>
      <c r="Z91" s="31"/>
      <c r="AA91" s="31"/>
      <c r="AB91" s="122"/>
      <c r="AC91" s="122"/>
      <c r="AD91" s="129"/>
      <c r="AE91" s="43" t="s">
        <v>1858</v>
      </c>
      <c r="AF91" s="20"/>
      <c r="AG91" s="20"/>
      <c r="AH91" s="20"/>
      <c r="AI91" s="20"/>
      <c r="AJ91" s="20"/>
      <c r="AK91" s="20"/>
      <c r="AL91" s="20"/>
      <c r="AM91" s="20"/>
      <c r="AN91" s="20"/>
      <c r="AO91" s="22" t="s">
        <v>1830</v>
      </c>
      <c r="AP91" s="230">
        <v>1</v>
      </c>
      <c r="AQ91" s="231"/>
      <c r="AR91" s="274"/>
      <c r="AS91" s="275"/>
      <c r="AT91" s="275"/>
      <c r="AU91" s="276"/>
      <c r="AV91" s="262"/>
      <c r="AW91" s="263"/>
      <c r="AX91" s="263"/>
      <c r="AY91" s="264"/>
      <c r="AZ91" s="196">
        <f>ROUND(F92*AP91,0)+(ROUND(ROUND(K92*AP91,0)*(1+AT86),0)+(ROUND(ROUND(Q92*AP91,0)*(1+AX86),0)))</f>
        <v>340</v>
      </c>
      <c r="BA91" s="29"/>
      <c r="BB91" s="224"/>
    </row>
    <row r="92" spans="1:54" s="155" customFormat="1" ht="17.100000000000001" customHeight="1">
      <c r="A92" s="7">
        <v>16</v>
      </c>
      <c r="B92" s="8">
        <v>8708</v>
      </c>
      <c r="C92" s="227" t="s">
        <v>1865</v>
      </c>
      <c r="D92" s="124"/>
      <c r="E92" s="122"/>
      <c r="F92" s="260">
        <f>$E$9</f>
        <v>102</v>
      </c>
      <c r="G92" s="260"/>
      <c r="H92" s="20" t="s">
        <v>121</v>
      </c>
      <c r="I92" s="122"/>
      <c r="J92" s="57"/>
      <c r="K92" s="265">
        <f>K86</f>
        <v>46</v>
      </c>
      <c r="L92" s="265"/>
      <c r="M92" s="20" t="s">
        <v>121</v>
      </c>
      <c r="N92" s="122"/>
      <c r="O92" s="129"/>
      <c r="P92" s="116"/>
      <c r="Q92" s="279">
        <v>120</v>
      </c>
      <c r="R92" s="279"/>
      <c r="S92" s="20" t="s">
        <v>121</v>
      </c>
      <c r="T92" s="122"/>
      <c r="U92" s="129"/>
      <c r="V92" s="118" t="s">
        <v>265</v>
      </c>
      <c r="W92" s="113"/>
      <c r="X92" s="113"/>
      <c r="Y92" s="113"/>
      <c r="Z92" s="113"/>
      <c r="AA92" s="113"/>
      <c r="AB92" s="26" t="s">
        <v>1830</v>
      </c>
      <c r="AC92" s="236">
        <v>0.7</v>
      </c>
      <c r="AD92" s="23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26"/>
      <c r="AP92" s="39"/>
      <c r="AQ92" s="40"/>
      <c r="AR92" s="163"/>
      <c r="AS92" s="24"/>
      <c r="AT92" s="292"/>
      <c r="AU92" s="293"/>
      <c r="AV92" s="42"/>
      <c r="AW92" s="24"/>
      <c r="AX92" s="292"/>
      <c r="AY92" s="293"/>
      <c r="AZ92" s="196">
        <f>ROUND(F92*AC92,0)+(ROUND(ROUND(K92*AC92,0)*(1+AT86),0)+(ROUND(ROUND(Q92*AC92,0)*(1+AX86),0)))</f>
        <v>237</v>
      </c>
      <c r="BA92" s="29"/>
      <c r="BB92" s="224">
        <f t="shared" si="5"/>
        <v>268</v>
      </c>
    </row>
    <row r="93" spans="1:54" s="155" customFormat="1" ht="17.100000000000001" customHeight="1">
      <c r="A93" s="7">
        <v>16</v>
      </c>
      <c r="B93" s="8">
        <v>8709</v>
      </c>
      <c r="C93" s="227" t="s">
        <v>1866</v>
      </c>
      <c r="D93" s="259" t="s">
        <v>818</v>
      </c>
      <c r="E93" s="282"/>
      <c r="F93" s="282"/>
      <c r="G93" s="282"/>
      <c r="H93" s="282"/>
      <c r="I93" s="325"/>
      <c r="J93" s="242" t="s">
        <v>1575</v>
      </c>
      <c r="K93" s="282"/>
      <c r="L93" s="282"/>
      <c r="M93" s="282"/>
      <c r="N93" s="282"/>
      <c r="O93" s="325"/>
      <c r="P93" s="232" t="s">
        <v>1577</v>
      </c>
      <c r="Q93" s="233"/>
      <c r="R93" s="233"/>
      <c r="S93" s="233"/>
      <c r="T93" s="233"/>
      <c r="U93" s="302"/>
      <c r="V93" s="16"/>
      <c r="W93" s="16"/>
      <c r="X93" s="16"/>
      <c r="Y93" s="16"/>
      <c r="Z93" s="28"/>
      <c r="AA93" s="28"/>
      <c r="AB93" s="16"/>
      <c r="AC93" s="44"/>
      <c r="AD93" s="45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26"/>
      <c r="AP93" s="39"/>
      <c r="AQ93" s="40"/>
      <c r="AR93" s="274"/>
      <c r="AS93" s="275"/>
      <c r="AT93" s="275"/>
      <c r="AU93" s="276"/>
      <c r="AV93" s="262"/>
      <c r="AW93" s="263"/>
      <c r="AX93" s="263"/>
      <c r="AY93" s="264"/>
      <c r="AZ93" s="195">
        <f>ROUND(F95,0)+(ROUND(K95*(1+AT86),0)+(ROUND(Q95*(1+AX86),0)))</f>
        <v>275</v>
      </c>
      <c r="BA93" s="29"/>
      <c r="BB93" s="224"/>
    </row>
    <row r="94" spans="1:54" s="155" customFormat="1" ht="17.100000000000001" customHeight="1">
      <c r="A94" s="7">
        <v>16</v>
      </c>
      <c r="B94" s="8">
        <v>8710</v>
      </c>
      <c r="C94" s="227" t="s">
        <v>1565</v>
      </c>
      <c r="D94" s="283"/>
      <c r="E94" s="284"/>
      <c r="F94" s="284"/>
      <c r="G94" s="284"/>
      <c r="H94" s="284"/>
      <c r="I94" s="326"/>
      <c r="J94" s="283"/>
      <c r="K94" s="284"/>
      <c r="L94" s="284"/>
      <c r="M94" s="284"/>
      <c r="N94" s="284"/>
      <c r="O94" s="326"/>
      <c r="P94" s="234"/>
      <c r="Q94" s="235"/>
      <c r="R94" s="235"/>
      <c r="S94" s="235"/>
      <c r="T94" s="235"/>
      <c r="U94" s="303"/>
      <c r="V94" s="20"/>
      <c r="W94" s="20"/>
      <c r="X94" s="20"/>
      <c r="Y94" s="20"/>
      <c r="Z94" s="31"/>
      <c r="AA94" s="31"/>
      <c r="AB94" s="122"/>
      <c r="AC94" s="122"/>
      <c r="AD94" s="129"/>
      <c r="AE94" s="43" t="s">
        <v>1858</v>
      </c>
      <c r="AF94" s="20"/>
      <c r="AG94" s="20"/>
      <c r="AH94" s="20"/>
      <c r="AI94" s="20"/>
      <c r="AJ94" s="20"/>
      <c r="AK94" s="20"/>
      <c r="AL94" s="20"/>
      <c r="AM94" s="20"/>
      <c r="AN94" s="20"/>
      <c r="AO94" s="22" t="s">
        <v>1830</v>
      </c>
      <c r="AP94" s="230">
        <v>1</v>
      </c>
      <c r="AQ94" s="231"/>
      <c r="AR94" s="274"/>
      <c r="AS94" s="275"/>
      <c r="AT94" s="275"/>
      <c r="AU94" s="276"/>
      <c r="AV94" s="262"/>
      <c r="AW94" s="263"/>
      <c r="AX94" s="263"/>
      <c r="AY94" s="264"/>
      <c r="AZ94" s="196">
        <f>ROUND(F95*AP94,0)+(ROUND(ROUND(K95*AP94,0)*(1+AT86),0)+(ROUND(ROUND(Q95*AP94,0)*(1+AX86),0)))</f>
        <v>275</v>
      </c>
      <c r="BA94" s="29"/>
      <c r="BB94" s="224"/>
    </row>
    <row r="95" spans="1:54" s="155" customFormat="1" ht="17.100000000000001" customHeight="1">
      <c r="A95" s="7">
        <v>16</v>
      </c>
      <c r="B95" s="8">
        <v>8711</v>
      </c>
      <c r="C95" s="227" t="s">
        <v>1867</v>
      </c>
      <c r="D95" s="124"/>
      <c r="E95" s="122"/>
      <c r="F95" s="260">
        <f>$E$9</f>
        <v>102</v>
      </c>
      <c r="G95" s="260"/>
      <c r="H95" s="20" t="s">
        <v>121</v>
      </c>
      <c r="I95" s="122"/>
      <c r="J95" s="57"/>
      <c r="K95" s="265">
        <v>89</v>
      </c>
      <c r="L95" s="265"/>
      <c r="M95" s="20" t="s">
        <v>121</v>
      </c>
      <c r="N95" s="122"/>
      <c r="O95" s="129"/>
      <c r="P95" s="116"/>
      <c r="Q95" s="279">
        <v>41</v>
      </c>
      <c r="R95" s="279"/>
      <c r="S95" s="20" t="s">
        <v>121</v>
      </c>
      <c r="T95" s="122"/>
      <c r="U95" s="129"/>
      <c r="V95" s="118" t="s">
        <v>265</v>
      </c>
      <c r="W95" s="113"/>
      <c r="X95" s="113"/>
      <c r="Y95" s="113"/>
      <c r="Z95" s="113"/>
      <c r="AA95" s="113"/>
      <c r="AB95" s="26" t="s">
        <v>1830</v>
      </c>
      <c r="AC95" s="236">
        <v>0.7</v>
      </c>
      <c r="AD95" s="23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26"/>
      <c r="AP95" s="39"/>
      <c r="AQ95" s="40"/>
      <c r="AR95" s="163"/>
      <c r="AS95" s="24"/>
      <c r="AT95" s="292"/>
      <c r="AU95" s="293"/>
      <c r="AV95" s="42"/>
      <c r="AW95" s="24"/>
      <c r="AX95" s="292"/>
      <c r="AY95" s="293"/>
      <c r="AZ95" s="196">
        <f>ROUND(F95*AC95,0)+(ROUND(ROUND(K95*AC95,0)*(1+AT86),0)+(ROUND(ROUND(Q95*AC95,0)*(1+AX86),0)))</f>
        <v>193</v>
      </c>
      <c r="BA95" s="29"/>
      <c r="BB95" s="224">
        <f t="shared" si="5"/>
        <v>232</v>
      </c>
    </row>
    <row r="96" spans="1:54" s="155" customFormat="1" ht="17.100000000000001" customHeight="1">
      <c r="A96" s="7">
        <v>16</v>
      </c>
      <c r="B96" s="8">
        <v>8712</v>
      </c>
      <c r="C96" s="227" t="s">
        <v>1027</v>
      </c>
      <c r="D96" s="259" t="s">
        <v>818</v>
      </c>
      <c r="E96" s="282"/>
      <c r="F96" s="282"/>
      <c r="G96" s="282"/>
      <c r="H96" s="282"/>
      <c r="I96" s="325"/>
      <c r="J96" s="242" t="s">
        <v>1575</v>
      </c>
      <c r="K96" s="282"/>
      <c r="L96" s="282"/>
      <c r="M96" s="282"/>
      <c r="N96" s="282"/>
      <c r="O96" s="325"/>
      <c r="P96" s="232" t="s">
        <v>1578</v>
      </c>
      <c r="Q96" s="233"/>
      <c r="R96" s="233"/>
      <c r="S96" s="233"/>
      <c r="T96" s="233"/>
      <c r="U96" s="302"/>
      <c r="V96" s="16"/>
      <c r="W96" s="16"/>
      <c r="X96" s="16"/>
      <c r="Y96" s="16"/>
      <c r="Z96" s="28"/>
      <c r="AA96" s="28"/>
      <c r="AB96" s="16"/>
      <c r="AC96" s="44"/>
      <c r="AD96" s="45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26"/>
      <c r="AP96" s="39"/>
      <c r="AQ96" s="40"/>
      <c r="AR96" s="274"/>
      <c r="AS96" s="275"/>
      <c r="AT96" s="275"/>
      <c r="AU96" s="276"/>
      <c r="AV96" s="262"/>
      <c r="AW96" s="263"/>
      <c r="AX96" s="263"/>
      <c r="AY96" s="264"/>
      <c r="AZ96" s="195">
        <f>ROUND(F98,0)+(ROUND(K98*(1+AT86),0)+(ROUND(Q98*(1+AX86),0)))</f>
        <v>329</v>
      </c>
      <c r="BA96" s="29"/>
      <c r="BB96" s="224"/>
    </row>
    <row r="97" spans="1:54" s="155" customFormat="1" ht="17.100000000000001" customHeight="1">
      <c r="A97" s="7">
        <v>16</v>
      </c>
      <c r="B97" s="8">
        <v>8713</v>
      </c>
      <c r="C97" s="227" t="s">
        <v>1028</v>
      </c>
      <c r="D97" s="283"/>
      <c r="E97" s="284"/>
      <c r="F97" s="284"/>
      <c r="G97" s="284"/>
      <c r="H97" s="284"/>
      <c r="I97" s="326"/>
      <c r="J97" s="283"/>
      <c r="K97" s="284"/>
      <c r="L97" s="284"/>
      <c r="M97" s="284"/>
      <c r="N97" s="284"/>
      <c r="O97" s="326"/>
      <c r="P97" s="234"/>
      <c r="Q97" s="235"/>
      <c r="R97" s="235"/>
      <c r="S97" s="235"/>
      <c r="T97" s="235"/>
      <c r="U97" s="303"/>
      <c r="V97" s="20"/>
      <c r="W97" s="20"/>
      <c r="X97" s="20"/>
      <c r="Y97" s="20"/>
      <c r="Z97" s="31"/>
      <c r="AA97" s="31"/>
      <c r="AB97" s="122"/>
      <c r="AC97" s="122"/>
      <c r="AD97" s="129"/>
      <c r="AE97" s="43" t="s">
        <v>1858</v>
      </c>
      <c r="AF97" s="20"/>
      <c r="AG97" s="20"/>
      <c r="AH97" s="20"/>
      <c r="AI97" s="20"/>
      <c r="AJ97" s="20"/>
      <c r="AK97" s="20"/>
      <c r="AL97" s="20"/>
      <c r="AM97" s="20"/>
      <c r="AN97" s="20"/>
      <c r="AO97" s="22" t="s">
        <v>1830</v>
      </c>
      <c r="AP97" s="230">
        <v>1</v>
      </c>
      <c r="AQ97" s="231"/>
      <c r="AR97" s="274"/>
      <c r="AS97" s="275"/>
      <c r="AT97" s="275"/>
      <c r="AU97" s="276"/>
      <c r="AV97" s="262"/>
      <c r="AW97" s="263"/>
      <c r="AX97" s="263"/>
      <c r="AY97" s="264"/>
      <c r="AZ97" s="196">
        <f>ROUND(F98*AP97,0)+(ROUND(ROUND(K98*AP97,0)*(1+AT86),0)+(ROUND(ROUND(Q98*AP97,0)*(1+AX86),0)))</f>
        <v>329</v>
      </c>
      <c r="BA97" s="29"/>
      <c r="BB97" s="224"/>
    </row>
    <row r="98" spans="1:54" s="155" customFormat="1" ht="17.100000000000001" customHeight="1">
      <c r="A98" s="7">
        <v>16</v>
      </c>
      <c r="B98" s="8">
        <v>8714</v>
      </c>
      <c r="C98" s="227" t="s">
        <v>1868</v>
      </c>
      <c r="D98" s="124"/>
      <c r="E98" s="122"/>
      <c r="F98" s="260">
        <f>$E$9</f>
        <v>102</v>
      </c>
      <c r="G98" s="260"/>
      <c r="H98" s="20" t="s">
        <v>121</v>
      </c>
      <c r="I98" s="122"/>
      <c r="J98" s="57"/>
      <c r="K98" s="265">
        <f>K95</f>
        <v>89</v>
      </c>
      <c r="L98" s="265"/>
      <c r="M98" s="20" t="s">
        <v>121</v>
      </c>
      <c r="N98" s="122"/>
      <c r="O98" s="129"/>
      <c r="P98" s="116"/>
      <c r="Q98" s="279">
        <v>77</v>
      </c>
      <c r="R98" s="279"/>
      <c r="S98" s="20" t="s">
        <v>121</v>
      </c>
      <c r="T98" s="122"/>
      <c r="U98" s="129"/>
      <c r="V98" s="118" t="s">
        <v>265</v>
      </c>
      <c r="W98" s="113"/>
      <c r="X98" s="113"/>
      <c r="Y98" s="113"/>
      <c r="Z98" s="113"/>
      <c r="AA98" s="113"/>
      <c r="AB98" s="26" t="s">
        <v>1830</v>
      </c>
      <c r="AC98" s="236">
        <v>0.7</v>
      </c>
      <c r="AD98" s="23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26"/>
      <c r="AP98" s="39"/>
      <c r="AQ98" s="40"/>
      <c r="AR98" s="163"/>
      <c r="AS98" s="24"/>
      <c r="AT98" s="292"/>
      <c r="AU98" s="293"/>
      <c r="AV98" s="42"/>
      <c r="AW98" s="24"/>
      <c r="AX98" s="292"/>
      <c r="AY98" s="293"/>
      <c r="AZ98" s="196">
        <f>ROUND(F98*AC98,0)+(ROUND(ROUND(K98*AC98,0)*(1+AT86),0)+(ROUND(ROUND(Q98*AC98,0)*(1+AX86),0)))</f>
        <v>230</v>
      </c>
      <c r="BA98" s="29"/>
      <c r="BB98" s="224">
        <f t="shared" si="5"/>
        <v>268</v>
      </c>
    </row>
    <row r="99" spans="1:54" s="155" customFormat="1" ht="17.100000000000001" hidden="1" customHeight="1">
      <c r="A99" s="7">
        <v>16</v>
      </c>
      <c r="B99" s="8">
        <v>8715</v>
      </c>
      <c r="C99" s="227" t="s">
        <v>18</v>
      </c>
      <c r="D99" s="61"/>
      <c r="E99" s="59"/>
      <c r="F99" s="59"/>
      <c r="G99" s="59"/>
      <c r="H99" s="59"/>
      <c r="I99" s="60"/>
      <c r="J99" s="57"/>
      <c r="K99" s="58"/>
      <c r="L99" s="58"/>
      <c r="M99" s="122"/>
      <c r="N99" s="122"/>
      <c r="O99" s="129"/>
      <c r="P99" s="124"/>
      <c r="Q99" s="122"/>
      <c r="R99" s="122"/>
      <c r="S99" s="20"/>
      <c r="T99" s="59"/>
      <c r="U99" s="129"/>
      <c r="V99" s="96"/>
      <c r="W99" s="97"/>
      <c r="X99" s="97"/>
      <c r="Y99" s="97"/>
      <c r="Z99" s="97"/>
      <c r="AA99" s="97"/>
      <c r="AB99" s="22" t="s">
        <v>1830</v>
      </c>
      <c r="AC99" s="230">
        <v>0.7</v>
      </c>
      <c r="AD99" s="231"/>
      <c r="AE99" s="43" t="s">
        <v>1858</v>
      </c>
      <c r="AF99" s="20"/>
      <c r="AG99" s="20"/>
      <c r="AH99" s="20"/>
      <c r="AI99" s="20"/>
      <c r="AJ99" s="20"/>
      <c r="AK99" s="20"/>
      <c r="AL99" s="20"/>
      <c r="AM99" s="20"/>
      <c r="AN99" s="20"/>
      <c r="AO99" s="22" t="s">
        <v>1830</v>
      </c>
      <c r="AP99" s="230">
        <v>1</v>
      </c>
      <c r="AQ99" s="231"/>
      <c r="AR99" s="163"/>
      <c r="AS99" s="121"/>
      <c r="AT99" s="121"/>
      <c r="AU99" s="47"/>
      <c r="AV99" s="54"/>
      <c r="AW99" s="27"/>
      <c r="AX99" s="27"/>
      <c r="AY99" s="47"/>
      <c r="AZ99" s="199">
        <f>ROUND(ROUND(F98*AC99,0)*AP99,0)+(ROUND(ROUND(ROUND(K98*AC99,0)*AP99,0)*(1+AT98),0)+(ROUND(ROUND(ROUND(Q98*AC99,0)*AP99,0)*(1+AX98),0)))</f>
        <v>187</v>
      </c>
      <c r="BA99" s="29"/>
      <c r="BB99" s="224">
        <f t="shared" si="5"/>
        <v>0</v>
      </c>
    </row>
    <row r="100" spans="1:54" s="155" customFormat="1" ht="17.100000000000001" customHeight="1">
      <c r="A100" s="7">
        <v>16</v>
      </c>
      <c r="B100" s="8">
        <v>8716</v>
      </c>
      <c r="C100" s="227" t="s">
        <v>1869</v>
      </c>
      <c r="D100" s="259" t="s">
        <v>818</v>
      </c>
      <c r="E100" s="282"/>
      <c r="F100" s="282"/>
      <c r="G100" s="282"/>
      <c r="H100" s="282"/>
      <c r="I100" s="325"/>
      <c r="J100" s="242" t="s">
        <v>1576</v>
      </c>
      <c r="K100" s="282"/>
      <c r="L100" s="282"/>
      <c r="M100" s="282"/>
      <c r="N100" s="282"/>
      <c r="O100" s="325"/>
      <c r="P100" s="232" t="s">
        <v>1577</v>
      </c>
      <c r="Q100" s="233"/>
      <c r="R100" s="233"/>
      <c r="S100" s="233"/>
      <c r="T100" s="233"/>
      <c r="U100" s="302"/>
      <c r="V100" s="16"/>
      <c r="W100" s="16"/>
      <c r="X100" s="16"/>
      <c r="Y100" s="16"/>
      <c r="Z100" s="28"/>
      <c r="AA100" s="28"/>
      <c r="AB100" s="16"/>
      <c r="AC100" s="44"/>
      <c r="AD100" s="45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26"/>
      <c r="AP100" s="39"/>
      <c r="AQ100" s="40"/>
      <c r="AR100" s="274"/>
      <c r="AS100" s="275"/>
      <c r="AT100" s="275"/>
      <c r="AU100" s="276"/>
      <c r="AV100" s="262"/>
      <c r="AW100" s="263"/>
      <c r="AX100" s="263"/>
      <c r="AY100" s="264"/>
      <c r="AZ100" s="195">
        <f>ROUND(F102,0)+(ROUND(K102*(1+AT86),0)+(ROUND(Q102*(1+AX86),0)))</f>
        <v>319</v>
      </c>
      <c r="BA100" s="29"/>
      <c r="BB100" s="224"/>
    </row>
    <row r="101" spans="1:54" s="155" customFormat="1" ht="17.100000000000001" customHeight="1">
      <c r="A101" s="7">
        <v>16</v>
      </c>
      <c r="B101" s="8">
        <v>8717</v>
      </c>
      <c r="C101" s="227" t="s">
        <v>1566</v>
      </c>
      <c r="D101" s="283"/>
      <c r="E101" s="284"/>
      <c r="F101" s="284"/>
      <c r="G101" s="284"/>
      <c r="H101" s="284"/>
      <c r="I101" s="326"/>
      <c r="J101" s="283"/>
      <c r="K101" s="284"/>
      <c r="L101" s="284"/>
      <c r="M101" s="284"/>
      <c r="N101" s="284"/>
      <c r="O101" s="326"/>
      <c r="P101" s="234"/>
      <c r="Q101" s="235"/>
      <c r="R101" s="235"/>
      <c r="S101" s="235"/>
      <c r="T101" s="235"/>
      <c r="U101" s="303"/>
      <c r="V101" s="20"/>
      <c r="W101" s="20"/>
      <c r="X101" s="20"/>
      <c r="Y101" s="20"/>
      <c r="Z101" s="31"/>
      <c r="AA101" s="31"/>
      <c r="AB101" s="122"/>
      <c r="AC101" s="122"/>
      <c r="AD101" s="129"/>
      <c r="AE101" s="43" t="s">
        <v>1858</v>
      </c>
      <c r="AF101" s="20"/>
      <c r="AG101" s="20"/>
      <c r="AH101" s="20"/>
      <c r="AI101" s="20"/>
      <c r="AJ101" s="20"/>
      <c r="AK101" s="20"/>
      <c r="AL101" s="20"/>
      <c r="AM101" s="20"/>
      <c r="AN101" s="20"/>
      <c r="AO101" s="22" t="s">
        <v>1830</v>
      </c>
      <c r="AP101" s="230">
        <v>1</v>
      </c>
      <c r="AQ101" s="231"/>
      <c r="AR101" s="274"/>
      <c r="AS101" s="275"/>
      <c r="AT101" s="275"/>
      <c r="AU101" s="276"/>
      <c r="AV101" s="262"/>
      <c r="AW101" s="263"/>
      <c r="AX101" s="263"/>
      <c r="AY101" s="264"/>
      <c r="AZ101" s="196">
        <f>ROUND(F102*AP101,0)+(ROUND(ROUND(K102*AP101,0)*(1+AT86),0)+(ROUND(ROUND(Q102*AP101,0)*(1+AX86),0)))</f>
        <v>319</v>
      </c>
      <c r="BA101" s="29"/>
      <c r="BB101" s="224"/>
    </row>
    <row r="102" spans="1:54" s="155" customFormat="1" ht="17.100000000000001" customHeight="1">
      <c r="A102" s="7">
        <v>16</v>
      </c>
      <c r="B102" s="8">
        <v>8718</v>
      </c>
      <c r="C102" s="227" t="s">
        <v>1870</v>
      </c>
      <c r="D102" s="124"/>
      <c r="E102" s="122"/>
      <c r="F102" s="260">
        <f>$E$9</f>
        <v>102</v>
      </c>
      <c r="G102" s="260"/>
      <c r="H102" s="20" t="s">
        <v>121</v>
      </c>
      <c r="I102" s="122"/>
      <c r="J102" s="57"/>
      <c r="K102" s="279">
        <v>130</v>
      </c>
      <c r="L102" s="279"/>
      <c r="M102" s="20" t="s">
        <v>121</v>
      </c>
      <c r="N102" s="122"/>
      <c r="O102" s="129"/>
      <c r="P102" s="116"/>
      <c r="Q102" s="279">
        <v>36</v>
      </c>
      <c r="R102" s="279"/>
      <c r="S102" s="20" t="s">
        <v>121</v>
      </c>
      <c r="T102" s="122"/>
      <c r="U102" s="129"/>
      <c r="V102" s="118" t="s">
        <v>265</v>
      </c>
      <c r="W102" s="113"/>
      <c r="X102" s="113"/>
      <c r="Y102" s="113"/>
      <c r="Z102" s="113"/>
      <c r="AA102" s="113"/>
      <c r="AB102" s="26" t="s">
        <v>1830</v>
      </c>
      <c r="AC102" s="236">
        <v>0.7</v>
      </c>
      <c r="AD102" s="23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26"/>
      <c r="AP102" s="39"/>
      <c r="AQ102" s="40"/>
      <c r="AR102" s="163"/>
      <c r="AS102" s="24"/>
      <c r="AT102" s="292"/>
      <c r="AU102" s="293"/>
      <c r="AV102" s="42"/>
      <c r="AW102" s="24"/>
      <c r="AX102" s="292"/>
      <c r="AY102" s="293"/>
      <c r="AZ102" s="196">
        <f>ROUND(F102*AC102,0)+(ROUND(ROUND(K102*AC102,0)*(1+AT86),0)+(ROUND(ROUND(Q102*AC102,0)*(1+AX86),0)))</f>
        <v>223</v>
      </c>
      <c r="BA102" s="29"/>
      <c r="BB102" s="224">
        <f t="shared" si="5"/>
        <v>268</v>
      </c>
    </row>
    <row r="103" spans="1:54" s="155" customFormat="1" ht="17.100000000000001" customHeight="1">
      <c r="A103" s="7">
        <v>16</v>
      </c>
      <c r="B103" s="8">
        <v>8719</v>
      </c>
      <c r="C103" s="227" t="s">
        <v>1871</v>
      </c>
      <c r="D103" s="259" t="s">
        <v>1572</v>
      </c>
      <c r="E103" s="282"/>
      <c r="F103" s="282"/>
      <c r="G103" s="282"/>
      <c r="H103" s="282"/>
      <c r="I103" s="325"/>
      <c r="J103" s="242" t="s">
        <v>1574</v>
      </c>
      <c r="K103" s="243"/>
      <c r="L103" s="243"/>
      <c r="M103" s="243"/>
      <c r="N103" s="243"/>
      <c r="O103" s="300"/>
      <c r="P103" s="232" t="s">
        <v>1577</v>
      </c>
      <c r="Q103" s="233"/>
      <c r="R103" s="233"/>
      <c r="S103" s="233"/>
      <c r="T103" s="233"/>
      <c r="U103" s="302"/>
      <c r="V103" s="16"/>
      <c r="W103" s="16"/>
      <c r="X103" s="16"/>
      <c r="Y103" s="16"/>
      <c r="Z103" s="28"/>
      <c r="AA103" s="28"/>
      <c r="AB103" s="16"/>
      <c r="AC103" s="44"/>
      <c r="AD103" s="45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26"/>
      <c r="AP103" s="39"/>
      <c r="AQ103" s="40"/>
      <c r="AR103" s="274"/>
      <c r="AS103" s="275"/>
      <c r="AT103" s="275"/>
      <c r="AU103" s="276"/>
      <c r="AV103" s="262"/>
      <c r="AW103" s="263"/>
      <c r="AX103" s="263"/>
      <c r="AY103" s="264"/>
      <c r="AZ103" s="195">
        <f>ROUND(F105,0)+(ROUND(K105*(1+AT86),0)+(ROUND(Q105*(1+AX86),0)))</f>
        <v>264</v>
      </c>
      <c r="BA103" s="29"/>
      <c r="BB103" s="224"/>
    </row>
    <row r="104" spans="1:54" s="155" customFormat="1" ht="17.100000000000001" customHeight="1">
      <c r="A104" s="7">
        <v>16</v>
      </c>
      <c r="B104" s="8">
        <v>8720</v>
      </c>
      <c r="C104" s="227" t="s">
        <v>1567</v>
      </c>
      <c r="D104" s="283"/>
      <c r="E104" s="284"/>
      <c r="F104" s="284"/>
      <c r="G104" s="284"/>
      <c r="H104" s="284"/>
      <c r="I104" s="326"/>
      <c r="J104" s="244"/>
      <c r="K104" s="245"/>
      <c r="L104" s="245"/>
      <c r="M104" s="245"/>
      <c r="N104" s="245"/>
      <c r="O104" s="301"/>
      <c r="P104" s="234"/>
      <c r="Q104" s="235"/>
      <c r="R104" s="235"/>
      <c r="S104" s="235"/>
      <c r="T104" s="235"/>
      <c r="U104" s="303"/>
      <c r="V104" s="20"/>
      <c r="W104" s="20"/>
      <c r="X104" s="20"/>
      <c r="Y104" s="20"/>
      <c r="Z104" s="31"/>
      <c r="AA104" s="31"/>
      <c r="AB104" s="122"/>
      <c r="AC104" s="122"/>
      <c r="AD104" s="129"/>
      <c r="AE104" s="43" t="s">
        <v>1858</v>
      </c>
      <c r="AF104" s="20"/>
      <c r="AG104" s="20"/>
      <c r="AH104" s="20"/>
      <c r="AI104" s="20"/>
      <c r="AJ104" s="20"/>
      <c r="AK104" s="20"/>
      <c r="AL104" s="20"/>
      <c r="AM104" s="20"/>
      <c r="AN104" s="20"/>
      <c r="AO104" s="22" t="s">
        <v>1830</v>
      </c>
      <c r="AP104" s="230">
        <v>1</v>
      </c>
      <c r="AQ104" s="231"/>
      <c r="AR104" s="274"/>
      <c r="AS104" s="275"/>
      <c r="AT104" s="275"/>
      <c r="AU104" s="276"/>
      <c r="AV104" s="262"/>
      <c r="AW104" s="263"/>
      <c r="AX104" s="263"/>
      <c r="AY104" s="264"/>
      <c r="AZ104" s="196">
        <f>ROUND(F105*AP104,0)+(ROUND(ROUND(K105*AP104,0)*(1+AT86),0)+(ROUND(ROUND(Q105*AP104,0)*(1+AX86),0)))</f>
        <v>264</v>
      </c>
      <c r="BA104" s="29"/>
      <c r="BB104" s="224"/>
    </row>
    <row r="105" spans="1:54" s="155" customFormat="1" ht="17.100000000000001" customHeight="1">
      <c r="A105" s="7">
        <v>16</v>
      </c>
      <c r="B105" s="8">
        <v>8721</v>
      </c>
      <c r="C105" s="227" t="s">
        <v>1872</v>
      </c>
      <c r="D105" s="124"/>
      <c r="E105" s="122"/>
      <c r="F105" s="260">
        <f>$E$28</f>
        <v>148</v>
      </c>
      <c r="G105" s="260"/>
      <c r="H105" s="20" t="s">
        <v>121</v>
      </c>
      <c r="I105" s="122"/>
      <c r="J105" s="57"/>
      <c r="K105" s="265">
        <v>43</v>
      </c>
      <c r="L105" s="265"/>
      <c r="M105" s="20" t="s">
        <v>121</v>
      </c>
      <c r="N105" s="122"/>
      <c r="O105" s="129"/>
      <c r="P105" s="116"/>
      <c r="Q105" s="279">
        <f>Q95</f>
        <v>41</v>
      </c>
      <c r="R105" s="279"/>
      <c r="S105" s="20" t="s">
        <v>121</v>
      </c>
      <c r="T105" s="122"/>
      <c r="U105" s="129"/>
      <c r="V105" s="118" t="s">
        <v>265</v>
      </c>
      <c r="W105" s="113"/>
      <c r="X105" s="113"/>
      <c r="Y105" s="113"/>
      <c r="Z105" s="113"/>
      <c r="AA105" s="113"/>
      <c r="AB105" s="26" t="s">
        <v>1830</v>
      </c>
      <c r="AC105" s="236">
        <v>0.7</v>
      </c>
      <c r="AD105" s="23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26"/>
      <c r="AP105" s="39"/>
      <c r="AQ105" s="40"/>
      <c r="AR105" s="163"/>
      <c r="AS105" s="24"/>
      <c r="AT105" s="292"/>
      <c r="AU105" s="293"/>
      <c r="AV105" s="42"/>
      <c r="AW105" s="24"/>
      <c r="AX105" s="292"/>
      <c r="AY105" s="293"/>
      <c r="AZ105" s="196">
        <f>ROUND(F105*AC105,0)+(ROUND(ROUND(K105*AC105,0)*(1+AT86),0)+(ROUND(ROUND(Q105*AC105,0)*(1+AX86),0)))</f>
        <v>186</v>
      </c>
      <c r="BA105" s="29"/>
      <c r="BB105" s="224">
        <f t="shared" si="5"/>
        <v>232</v>
      </c>
    </row>
    <row r="106" spans="1:54" s="155" customFormat="1" ht="17.100000000000001" customHeight="1">
      <c r="A106" s="7">
        <v>16</v>
      </c>
      <c r="B106" s="8">
        <v>8722</v>
      </c>
      <c r="C106" s="227" t="s">
        <v>1873</v>
      </c>
      <c r="D106" s="259" t="s">
        <v>1572</v>
      </c>
      <c r="E106" s="282"/>
      <c r="F106" s="282"/>
      <c r="G106" s="282"/>
      <c r="H106" s="282"/>
      <c r="I106" s="325"/>
      <c r="J106" s="242" t="s">
        <v>1574</v>
      </c>
      <c r="K106" s="243"/>
      <c r="L106" s="243"/>
      <c r="M106" s="243"/>
      <c r="N106" s="243"/>
      <c r="O106" s="300"/>
      <c r="P106" s="232" t="s">
        <v>1578</v>
      </c>
      <c r="Q106" s="233"/>
      <c r="R106" s="233"/>
      <c r="S106" s="233"/>
      <c r="T106" s="233"/>
      <c r="U106" s="302"/>
      <c r="V106" s="16"/>
      <c r="W106" s="16"/>
      <c r="X106" s="16"/>
      <c r="Y106" s="16"/>
      <c r="Z106" s="28"/>
      <c r="AA106" s="28"/>
      <c r="AB106" s="16"/>
      <c r="AC106" s="44"/>
      <c r="AD106" s="45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26"/>
      <c r="AP106" s="39"/>
      <c r="AQ106" s="40"/>
      <c r="AR106" s="274"/>
      <c r="AS106" s="275"/>
      <c r="AT106" s="275"/>
      <c r="AU106" s="276"/>
      <c r="AV106" s="262"/>
      <c r="AW106" s="263"/>
      <c r="AX106" s="263"/>
      <c r="AY106" s="264"/>
      <c r="AZ106" s="195">
        <f>ROUND(F108,0)+(ROUND(K108*(1+AT86),0)+(ROUND(Q108*(1+AX86),0)))</f>
        <v>318</v>
      </c>
      <c r="BA106" s="29"/>
      <c r="BB106" s="224"/>
    </row>
    <row r="107" spans="1:54" s="155" customFormat="1" ht="17.100000000000001" customHeight="1">
      <c r="A107" s="7">
        <v>16</v>
      </c>
      <c r="B107" s="8">
        <v>8723</v>
      </c>
      <c r="C107" s="227" t="s">
        <v>1568</v>
      </c>
      <c r="D107" s="283"/>
      <c r="E107" s="284"/>
      <c r="F107" s="284"/>
      <c r="G107" s="284"/>
      <c r="H107" s="284"/>
      <c r="I107" s="326"/>
      <c r="J107" s="244"/>
      <c r="K107" s="245"/>
      <c r="L107" s="245"/>
      <c r="M107" s="245"/>
      <c r="N107" s="245"/>
      <c r="O107" s="301"/>
      <c r="P107" s="234"/>
      <c r="Q107" s="235"/>
      <c r="R107" s="235"/>
      <c r="S107" s="235"/>
      <c r="T107" s="235"/>
      <c r="U107" s="303"/>
      <c r="V107" s="20"/>
      <c r="W107" s="20"/>
      <c r="X107" s="20"/>
      <c r="Y107" s="20"/>
      <c r="Z107" s="31"/>
      <c r="AA107" s="31"/>
      <c r="AB107" s="122"/>
      <c r="AC107" s="122"/>
      <c r="AD107" s="129"/>
      <c r="AE107" s="43" t="s">
        <v>1858</v>
      </c>
      <c r="AF107" s="20"/>
      <c r="AG107" s="20"/>
      <c r="AH107" s="20"/>
      <c r="AI107" s="20"/>
      <c r="AJ107" s="20"/>
      <c r="AK107" s="20"/>
      <c r="AL107" s="20"/>
      <c r="AM107" s="20"/>
      <c r="AN107" s="20"/>
      <c r="AO107" s="22" t="s">
        <v>1830</v>
      </c>
      <c r="AP107" s="230">
        <v>1</v>
      </c>
      <c r="AQ107" s="231"/>
      <c r="AR107" s="274"/>
      <c r="AS107" s="275"/>
      <c r="AT107" s="275"/>
      <c r="AU107" s="276"/>
      <c r="AV107" s="262"/>
      <c r="AW107" s="263"/>
      <c r="AX107" s="263"/>
      <c r="AY107" s="264"/>
      <c r="AZ107" s="196">
        <f>ROUND(F108*AP107,0)+(ROUND(ROUND(K108*AP107,0)*(1+AT86),0)+(ROUND(ROUND(Q108*AP107,0)*(1+AX86),0)))</f>
        <v>318</v>
      </c>
      <c r="BA107" s="29"/>
      <c r="BB107" s="224"/>
    </row>
    <row r="108" spans="1:54" s="155" customFormat="1" ht="17.100000000000001" customHeight="1">
      <c r="A108" s="7">
        <v>16</v>
      </c>
      <c r="B108" s="8">
        <v>8724</v>
      </c>
      <c r="C108" s="227" t="s">
        <v>1874</v>
      </c>
      <c r="D108" s="124"/>
      <c r="E108" s="122"/>
      <c r="F108" s="260">
        <f>$E$28</f>
        <v>148</v>
      </c>
      <c r="G108" s="260"/>
      <c r="H108" s="20" t="s">
        <v>121</v>
      </c>
      <c r="I108" s="122"/>
      <c r="J108" s="57"/>
      <c r="K108" s="265">
        <v>43</v>
      </c>
      <c r="L108" s="265"/>
      <c r="M108" s="20" t="s">
        <v>121</v>
      </c>
      <c r="N108" s="122"/>
      <c r="O108" s="129"/>
      <c r="P108" s="116"/>
      <c r="Q108" s="279">
        <f>Q98</f>
        <v>77</v>
      </c>
      <c r="R108" s="279"/>
      <c r="S108" s="20" t="s">
        <v>121</v>
      </c>
      <c r="T108" s="122"/>
      <c r="U108" s="129"/>
      <c r="V108" s="118" t="s">
        <v>265</v>
      </c>
      <c r="W108" s="113"/>
      <c r="X108" s="113"/>
      <c r="Y108" s="113"/>
      <c r="Z108" s="113"/>
      <c r="AA108" s="113"/>
      <c r="AB108" s="26" t="s">
        <v>1830</v>
      </c>
      <c r="AC108" s="236">
        <v>0.7</v>
      </c>
      <c r="AD108" s="23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26"/>
      <c r="AP108" s="39"/>
      <c r="AQ108" s="40"/>
      <c r="AR108" s="163"/>
      <c r="AS108" s="24"/>
      <c r="AT108" s="292"/>
      <c r="AU108" s="293"/>
      <c r="AV108" s="42"/>
      <c r="AW108" s="24"/>
      <c r="AX108" s="292"/>
      <c r="AY108" s="293"/>
      <c r="AZ108" s="196">
        <f>ROUND(F108*AC108,0)+(ROUND(ROUND(K108*AC108,0)*(1+AT86),0)+(ROUND(ROUND(Q108*AC108,0)*(1+AX86),0)))</f>
        <v>223</v>
      </c>
      <c r="BA108" s="29"/>
      <c r="BB108" s="224">
        <f t="shared" si="5"/>
        <v>268</v>
      </c>
    </row>
    <row r="109" spans="1:54" s="155" customFormat="1" ht="17.100000000000001" customHeight="1">
      <c r="A109" s="7">
        <v>16</v>
      </c>
      <c r="B109" s="8">
        <v>8725</v>
      </c>
      <c r="C109" s="227" t="s">
        <v>1875</v>
      </c>
      <c r="D109" s="259" t="s">
        <v>1572</v>
      </c>
      <c r="E109" s="282"/>
      <c r="F109" s="282"/>
      <c r="G109" s="282"/>
      <c r="H109" s="282"/>
      <c r="I109" s="325"/>
      <c r="J109" s="242" t="s">
        <v>1575</v>
      </c>
      <c r="K109" s="282"/>
      <c r="L109" s="282"/>
      <c r="M109" s="282"/>
      <c r="N109" s="282"/>
      <c r="O109" s="325"/>
      <c r="P109" s="232" t="s">
        <v>1577</v>
      </c>
      <c r="Q109" s="233"/>
      <c r="R109" s="233"/>
      <c r="S109" s="233"/>
      <c r="T109" s="233"/>
      <c r="U109" s="302"/>
      <c r="V109" s="16"/>
      <c r="W109" s="16"/>
      <c r="X109" s="16"/>
      <c r="Y109" s="16"/>
      <c r="Z109" s="28"/>
      <c r="AA109" s="28"/>
      <c r="AB109" s="16"/>
      <c r="AC109" s="44"/>
      <c r="AD109" s="45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26"/>
      <c r="AP109" s="39"/>
      <c r="AQ109" s="40"/>
      <c r="AR109" s="274"/>
      <c r="AS109" s="275"/>
      <c r="AT109" s="275"/>
      <c r="AU109" s="276"/>
      <c r="AV109" s="262"/>
      <c r="AW109" s="263"/>
      <c r="AX109" s="263"/>
      <c r="AY109" s="264"/>
      <c r="AZ109" s="195">
        <f>ROUND(F111,0)+(ROUND(K111*(1+AT86),0)+(ROUND(Q111*(1+AX86),0)))</f>
        <v>307</v>
      </c>
      <c r="BA109" s="29"/>
      <c r="BB109" s="224"/>
    </row>
    <row r="110" spans="1:54" s="155" customFormat="1" ht="17.100000000000001" customHeight="1">
      <c r="A110" s="7">
        <v>16</v>
      </c>
      <c r="B110" s="8">
        <v>8726</v>
      </c>
      <c r="C110" s="227" t="s">
        <v>1569</v>
      </c>
      <c r="D110" s="283"/>
      <c r="E110" s="284"/>
      <c r="F110" s="284"/>
      <c r="G110" s="284"/>
      <c r="H110" s="284"/>
      <c r="I110" s="326"/>
      <c r="J110" s="283"/>
      <c r="K110" s="284"/>
      <c r="L110" s="284"/>
      <c r="M110" s="284"/>
      <c r="N110" s="284"/>
      <c r="O110" s="326"/>
      <c r="P110" s="234"/>
      <c r="Q110" s="235"/>
      <c r="R110" s="235"/>
      <c r="S110" s="235"/>
      <c r="T110" s="235"/>
      <c r="U110" s="303"/>
      <c r="V110" s="20"/>
      <c r="W110" s="20"/>
      <c r="X110" s="20"/>
      <c r="Y110" s="20"/>
      <c r="Z110" s="31"/>
      <c r="AA110" s="31"/>
      <c r="AB110" s="122"/>
      <c r="AC110" s="122"/>
      <c r="AD110" s="129"/>
      <c r="AE110" s="43" t="s">
        <v>1858</v>
      </c>
      <c r="AF110" s="20"/>
      <c r="AG110" s="20"/>
      <c r="AH110" s="20"/>
      <c r="AI110" s="20"/>
      <c r="AJ110" s="20"/>
      <c r="AK110" s="20"/>
      <c r="AL110" s="20"/>
      <c r="AM110" s="20"/>
      <c r="AN110" s="20"/>
      <c r="AO110" s="22" t="s">
        <v>1830</v>
      </c>
      <c r="AP110" s="230">
        <v>1</v>
      </c>
      <c r="AQ110" s="231"/>
      <c r="AR110" s="274"/>
      <c r="AS110" s="275"/>
      <c r="AT110" s="275"/>
      <c r="AU110" s="276"/>
      <c r="AV110" s="262"/>
      <c r="AW110" s="263"/>
      <c r="AX110" s="263"/>
      <c r="AY110" s="264"/>
      <c r="AZ110" s="196">
        <f>ROUND(F111*AP110,0)+(ROUND(ROUND(K111*AP110,0)*(1+AT86),0)+(ROUND(ROUND(Q111*AP110,0)*(1+AX86),0)))</f>
        <v>307</v>
      </c>
      <c r="BA110" s="29"/>
      <c r="BB110" s="224"/>
    </row>
    <row r="111" spans="1:54" s="155" customFormat="1" ht="17.100000000000001" customHeight="1">
      <c r="A111" s="7">
        <v>16</v>
      </c>
      <c r="B111" s="8">
        <v>8727</v>
      </c>
      <c r="C111" s="227" t="s">
        <v>1876</v>
      </c>
      <c r="D111" s="124"/>
      <c r="E111" s="122"/>
      <c r="F111" s="260">
        <f>$E$28</f>
        <v>148</v>
      </c>
      <c r="G111" s="260"/>
      <c r="H111" s="20" t="s">
        <v>121</v>
      </c>
      <c r="I111" s="122"/>
      <c r="J111" s="57"/>
      <c r="K111" s="279">
        <v>84</v>
      </c>
      <c r="L111" s="279"/>
      <c r="M111" s="20" t="s">
        <v>121</v>
      </c>
      <c r="N111" s="122"/>
      <c r="O111" s="129"/>
      <c r="P111" s="116"/>
      <c r="Q111" s="279">
        <f>Q102</f>
        <v>36</v>
      </c>
      <c r="R111" s="279"/>
      <c r="S111" s="20" t="s">
        <v>121</v>
      </c>
      <c r="T111" s="122"/>
      <c r="U111" s="129"/>
      <c r="V111" s="118" t="s">
        <v>265</v>
      </c>
      <c r="W111" s="113"/>
      <c r="X111" s="113"/>
      <c r="Y111" s="113"/>
      <c r="Z111" s="113"/>
      <c r="AA111" s="113"/>
      <c r="AB111" s="26" t="s">
        <v>1830</v>
      </c>
      <c r="AC111" s="236">
        <v>0.7</v>
      </c>
      <c r="AD111" s="23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26"/>
      <c r="AP111" s="39"/>
      <c r="AQ111" s="40"/>
      <c r="AR111" s="163"/>
      <c r="AS111" s="24"/>
      <c r="AT111" s="292"/>
      <c r="AU111" s="293"/>
      <c r="AV111" s="42"/>
      <c r="AW111" s="24"/>
      <c r="AX111" s="292"/>
      <c r="AY111" s="293"/>
      <c r="AZ111" s="196">
        <f>ROUND(F111*AC111,0)+(ROUND(ROUND(K111*AC111,0)*(1+AT86),0)+(ROUND(ROUND(Q111*AC111,0)*(1+AX86),0)))</f>
        <v>216</v>
      </c>
      <c r="BA111" s="29"/>
      <c r="BB111" s="224">
        <f t="shared" si="5"/>
        <v>268</v>
      </c>
    </row>
    <row r="112" spans="1:54" s="155" customFormat="1" ht="17.100000000000001" customHeight="1">
      <c r="A112" s="7">
        <v>16</v>
      </c>
      <c r="B112" s="8">
        <v>8728</v>
      </c>
      <c r="C112" s="227" t="s">
        <v>1877</v>
      </c>
      <c r="D112" s="259" t="s">
        <v>1573</v>
      </c>
      <c r="E112" s="282"/>
      <c r="F112" s="282"/>
      <c r="G112" s="282"/>
      <c r="H112" s="282"/>
      <c r="I112" s="325"/>
      <c r="J112" s="242" t="s">
        <v>1574</v>
      </c>
      <c r="K112" s="243"/>
      <c r="L112" s="243"/>
      <c r="M112" s="243"/>
      <c r="N112" s="243"/>
      <c r="O112" s="300"/>
      <c r="P112" s="232" t="s">
        <v>1577</v>
      </c>
      <c r="Q112" s="233"/>
      <c r="R112" s="233"/>
      <c r="S112" s="233"/>
      <c r="T112" s="233"/>
      <c r="U112" s="302"/>
      <c r="V112" s="16"/>
      <c r="W112" s="16"/>
      <c r="X112" s="16"/>
      <c r="Y112" s="16"/>
      <c r="Z112" s="28"/>
      <c r="AA112" s="28"/>
      <c r="AB112" s="16"/>
      <c r="AC112" s="44"/>
      <c r="AD112" s="45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26"/>
      <c r="AP112" s="39"/>
      <c r="AQ112" s="40"/>
      <c r="AR112" s="274"/>
      <c r="AS112" s="275"/>
      <c r="AT112" s="275"/>
      <c r="AU112" s="276"/>
      <c r="AV112" s="262"/>
      <c r="AW112" s="263"/>
      <c r="AX112" s="263"/>
      <c r="AY112" s="264"/>
      <c r="AZ112" s="195">
        <f>ROUND(F114,0)+(ROUND(K114*(1+AT86),0)+(ROUND(Q114*(1+AX86),0)))</f>
        <v>296</v>
      </c>
      <c r="BA112" s="29"/>
      <c r="BB112" s="224"/>
    </row>
    <row r="113" spans="1:54" s="155" customFormat="1" ht="17.100000000000001" customHeight="1">
      <c r="A113" s="7">
        <v>16</v>
      </c>
      <c r="B113" s="8">
        <v>8729</v>
      </c>
      <c r="C113" s="227" t="s">
        <v>1570</v>
      </c>
      <c r="D113" s="283"/>
      <c r="E113" s="284"/>
      <c r="F113" s="284"/>
      <c r="G113" s="284"/>
      <c r="H113" s="284"/>
      <c r="I113" s="326"/>
      <c r="J113" s="244"/>
      <c r="K113" s="245"/>
      <c r="L113" s="245"/>
      <c r="M113" s="245"/>
      <c r="N113" s="245"/>
      <c r="O113" s="301"/>
      <c r="P113" s="234"/>
      <c r="Q113" s="235"/>
      <c r="R113" s="235"/>
      <c r="S113" s="235"/>
      <c r="T113" s="235"/>
      <c r="U113" s="303"/>
      <c r="V113" s="20"/>
      <c r="W113" s="20"/>
      <c r="X113" s="20"/>
      <c r="Y113" s="20"/>
      <c r="Z113" s="31"/>
      <c r="AA113" s="31"/>
      <c r="AB113" s="122"/>
      <c r="AC113" s="122"/>
      <c r="AD113" s="129"/>
      <c r="AE113" s="43" t="s">
        <v>1858</v>
      </c>
      <c r="AF113" s="20"/>
      <c r="AG113" s="20"/>
      <c r="AH113" s="20"/>
      <c r="AI113" s="20"/>
      <c r="AJ113" s="20"/>
      <c r="AK113" s="20"/>
      <c r="AL113" s="20"/>
      <c r="AM113" s="20"/>
      <c r="AN113" s="20"/>
      <c r="AO113" s="22" t="s">
        <v>1830</v>
      </c>
      <c r="AP113" s="230">
        <v>1</v>
      </c>
      <c r="AQ113" s="231"/>
      <c r="AR113" s="274"/>
      <c r="AS113" s="275"/>
      <c r="AT113" s="275"/>
      <c r="AU113" s="276"/>
      <c r="AV113" s="262"/>
      <c r="AW113" s="263"/>
      <c r="AX113" s="263"/>
      <c r="AY113" s="264"/>
      <c r="AZ113" s="196">
        <f>ROUND(F114*AP113,0)+(ROUND(ROUND(K114*AP113,0)*(1+AT86),0)+(ROUND(ROUND(Q114*AP113,0)*(1+AX86),0)))</f>
        <v>296</v>
      </c>
      <c r="BA113" s="29"/>
      <c r="BB113" s="224"/>
    </row>
    <row r="114" spans="1:54" s="155" customFormat="1" ht="17.100000000000001" customHeight="1">
      <c r="A114" s="7">
        <v>16</v>
      </c>
      <c r="B114" s="8">
        <v>8730</v>
      </c>
      <c r="C114" s="227" t="s">
        <v>1878</v>
      </c>
      <c r="D114" s="124"/>
      <c r="E114" s="122"/>
      <c r="F114" s="265">
        <f>$E$37</f>
        <v>191</v>
      </c>
      <c r="G114" s="265"/>
      <c r="H114" s="20" t="s">
        <v>121</v>
      </c>
      <c r="I114" s="122"/>
      <c r="J114" s="57"/>
      <c r="K114" s="279">
        <v>41</v>
      </c>
      <c r="L114" s="279"/>
      <c r="M114" s="20" t="s">
        <v>121</v>
      </c>
      <c r="N114" s="122"/>
      <c r="O114" s="129"/>
      <c r="P114" s="116"/>
      <c r="Q114" s="279">
        <f>Q102</f>
        <v>36</v>
      </c>
      <c r="R114" s="279"/>
      <c r="S114" s="20" t="s">
        <v>121</v>
      </c>
      <c r="T114" s="122"/>
      <c r="U114" s="129"/>
      <c r="V114" s="118" t="s">
        <v>265</v>
      </c>
      <c r="W114" s="113"/>
      <c r="X114" s="113"/>
      <c r="Y114" s="113"/>
      <c r="Z114" s="113"/>
      <c r="AA114" s="113"/>
      <c r="AB114" s="26" t="s">
        <v>1830</v>
      </c>
      <c r="AC114" s="236">
        <v>0.7</v>
      </c>
      <c r="AD114" s="23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26"/>
      <c r="AP114" s="39"/>
      <c r="AQ114" s="40"/>
      <c r="AR114" s="124"/>
      <c r="AS114" s="22"/>
      <c r="AT114" s="266"/>
      <c r="AU114" s="267"/>
      <c r="AV114" s="115"/>
      <c r="AW114" s="22"/>
      <c r="AX114" s="266"/>
      <c r="AY114" s="267"/>
      <c r="AZ114" s="196">
        <f>ROUND(F114*AC114,0)+(ROUND(ROUND(K114*AC114,0)*(1+AT86),0)+(ROUND(ROUND(Q114*AC114,0)*(1+AX86),0)))</f>
        <v>208</v>
      </c>
      <c r="BA114" s="41"/>
      <c r="BB114" s="224">
        <f t="shared" si="5"/>
        <v>268</v>
      </c>
    </row>
    <row r="115" spans="1:54" ht="17.100000000000001" customHeight="1">
      <c r="A115" s="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</row>
    <row r="116" spans="1:54" s="155" customFormat="1" ht="17.100000000000001" customHeight="1">
      <c r="A116" s="25"/>
      <c r="B116" s="25"/>
      <c r="C116" s="14"/>
      <c r="D116" s="14"/>
      <c r="E116" s="14"/>
      <c r="F116" s="14"/>
      <c r="G116" s="14"/>
      <c r="H116" s="14"/>
      <c r="L116" s="14"/>
      <c r="M116" s="14"/>
      <c r="N116" s="14"/>
      <c r="O116" s="121"/>
      <c r="P116" s="121"/>
      <c r="T116" s="121"/>
      <c r="U116" s="121"/>
      <c r="V116" s="121"/>
      <c r="W116" s="121"/>
      <c r="X116" s="121"/>
      <c r="Y116" s="121"/>
      <c r="Z116" s="14"/>
      <c r="AA116" s="14"/>
      <c r="AB116" s="14"/>
      <c r="AC116" s="14"/>
      <c r="AD116" s="14"/>
      <c r="AE116" s="24"/>
      <c r="AF116" s="14"/>
      <c r="AG116" s="27"/>
      <c r="AH116" s="30"/>
      <c r="AI116" s="14"/>
      <c r="AJ116" s="14"/>
      <c r="AK116" s="14"/>
      <c r="AL116" s="27"/>
      <c r="AM116" s="30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4"/>
      <c r="BA116" s="121"/>
      <c r="BB116" s="224"/>
    </row>
    <row r="117" spans="1:54" s="155" customFormat="1" ht="17.100000000000001" customHeight="1">
      <c r="A117" s="25"/>
      <c r="B117" s="25"/>
      <c r="C117" s="14"/>
      <c r="D117" s="14"/>
      <c r="E117" s="14"/>
      <c r="F117" s="14"/>
      <c r="G117" s="14"/>
      <c r="H117" s="14"/>
      <c r="I117" s="14"/>
      <c r="J117" s="14"/>
      <c r="K117" s="14"/>
      <c r="S117" s="121"/>
      <c r="T117" s="121"/>
      <c r="U117" s="121"/>
      <c r="V117" s="121"/>
      <c r="W117" s="121"/>
      <c r="X117" s="121"/>
      <c r="Y117" s="121"/>
      <c r="Z117" s="14"/>
      <c r="AA117" s="14"/>
      <c r="AB117" s="14"/>
      <c r="AC117" s="14"/>
      <c r="AD117" s="35"/>
      <c r="AE117" s="158"/>
      <c r="AF117" s="121"/>
      <c r="AG117" s="158"/>
      <c r="AH117" s="30"/>
      <c r="AI117" s="14"/>
      <c r="AJ117" s="14"/>
      <c r="AK117" s="14"/>
      <c r="AL117" s="27"/>
      <c r="AM117" s="30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4"/>
      <c r="BA117" s="121"/>
      <c r="BB117" s="224"/>
    </row>
    <row r="118" spans="1:54" s="155" customFormat="1" ht="17.100000000000001" customHeight="1">
      <c r="A118" s="25"/>
      <c r="B118" s="25"/>
      <c r="C118" s="14"/>
      <c r="D118" s="14"/>
      <c r="E118" s="14"/>
      <c r="F118" s="14"/>
      <c r="G118" s="14"/>
      <c r="H118" s="14"/>
      <c r="I118" s="14"/>
      <c r="J118" s="14"/>
      <c r="K118" s="14"/>
      <c r="S118" s="121"/>
      <c r="T118" s="121"/>
      <c r="U118" s="121"/>
      <c r="V118" s="121"/>
      <c r="W118" s="121"/>
      <c r="X118" s="121"/>
      <c r="Y118" s="121"/>
      <c r="Z118" s="14"/>
      <c r="AA118" s="14"/>
      <c r="AB118" s="14"/>
      <c r="AC118" s="14"/>
      <c r="AD118" s="24"/>
      <c r="AE118" s="27"/>
      <c r="AF118" s="14"/>
      <c r="AG118" s="24"/>
      <c r="AH118" s="30"/>
      <c r="AI118" s="14"/>
      <c r="AJ118" s="14"/>
      <c r="AK118" s="14"/>
      <c r="AL118" s="27"/>
      <c r="AM118" s="30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4"/>
      <c r="BA118" s="121"/>
      <c r="BB118" s="224"/>
    </row>
    <row r="119" spans="1:54" s="155" customFormat="1" ht="17.100000000000001" customHeight="1">
      <c r="A119" s="25"/>
      <c r="B119" s="25"/>
      <c r="C119" s="14"/>
      <c r="D119" s="14"/>
      <c r="E119" s="14"/>
      <c r="F119" s="14"/>
      <c r="G119" s="14"/>
      <c r="H119" s="14"/>
      <c r="I119" s="14"/>
      <c r="J119" s="14"/>
      <c r="K119" s="14"/>
      <c r="S119" s="121"/>
      <c r="T119" s="121"/>
      <c r="U119" s="121"/>
      <c r="V119" s="121"/>
      <c r="W119" s="121"/>
      <c r="X119" s="121"/>
      <c r="Y119" s="121"/>
      <c r="Z119" s="14"/>
      <c r="AA119" s="14"/>
      <c r="AB119" s="14"/>
      <c r="AC119" s="14"/>
      <c r="AD119" s="14"/>
      <c r="AE119" s="24"/>
      <c r="AF119" s="14"/>
      <c r="AG119" s="24"/>
      <c r="AH119" s="30"/>
      <c r="AI119" s="14"/>
      <c r="AJ119" s="14"/>
      <c r="AK119" s="14"/>
      <c r="AL119" s="13"/>
      <c r="AM119" s="13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34"/>
      <c r="BA119" s="121"/>
      <c r="BB119" s="224"/>
    </row>
    <row r="120" spans="1:54" s="155" customFormat="1" ht="17.100000000000001" customHeight="1">
      <c r="A120" s="25"/>
      <c r="B120" s="25"/>
      <c r="C120" s="14"/>
      <c r="D120" s="14"/>
      <c r="E120" s="14"/>
      <c r="F120" s="14"/>
      <c r="G120" s="14"/>
      <c r="H120" s="14"/>
      <c r="I120" s="14"/>
      <c r="J120" s="14"/>
      <c r="K120" s="14"/>
      <c r="S120" s="121"/>
      <c r="T120" s="121"/>
      <c r="U120" s="121"/>
      <c r="V120" s="121"/>
      <c r="W120" s="121"/>
      <c r="X120" s="121"/>
      <c r="Y120" s="121"/>
      <c r="Z120" s="14"/>
      <c r="AA120" s="14"/>
      <c r="AB120" s="14"/>
      <c r="AC120" s="14"/>
      <c r="AD120" s="14"/>
      <c r="AE120" s="24"/>
      <c r="AF120" s="14"/>
      <c r="AG120" s="27"/>
      <c r="AH120" s="30"/>
      <c r="AI120" s="14"/>
      <c r="AJ120" s="14"/>
      <c r="AK120" s="14"/>
      <c r="AL120" s="27"/>
      <c r="AM120" s="30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4"/>
      <c r="BA120" s="121"/>
      <c r="BB120" s="224"/>
    </row>
    <row r="121" spans="1:54" ht="17.100000000000001" customHeight="1"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</row>
    <row r="122" spans="1:54" ht="17.100000000000001" customHeight="1"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</row>
    <row r="123" spans="1:54" ht="17.100000000000001" customHeight="1"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</row>
    <row r="124" spans="1:54" ht="17.100000000000001" customHeight="1"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1:54" ht="17.100000000000001" customHeight="1"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 spans="1:54" ht="17.100000000000001" customHeight="1"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 spans="1:54" ht="17.100000000000001" customHeight="1"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54" ht="17.100000000000001" customHeight="1"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</row>
  </sheetData>
  <mergeCells count="301">
    <mergeCell ref="F114:G114"/>
    <mergeCell ref="K114:L114"/>
    <mergeCell ref="Q114:R114"/>
    <mergeCell ref="AC114:AD114"/>
    <mergeCell ref="AT114:AU114"/>
    <mergeCell ref="AX114:AY114"/>
    <mergeCell ref="D112:I113"/>
    <mergeCell ref="J112:O113"/>
    <mergeCell ref="P112:U113"/>
    <mergeCell ref="AR112:AU113"/>
    <mergeCell ref="AV112:AY113"/>
    <mergeCell ref="AP113:AQ113"/>
    <mergeCell ref="F111:G111"/>
    <mergeCell ref="K111:L111"/>
    <mergeCell ref="Q111:R111"/>
    <mergeCell ref="AC111:AD111"/>
    <mergeCell ref="AT111:AU111"/>
    <mergeCell ref="AX111:AY111"/>
    <mergeCell ref="D109:I110"/>
    <mergeCell ref="J109:O110"/>
    <mergeCell ref="P109:U110"/>
    <mergeCell ref="AR109:AU110"/>
    <mergeCell ref="AV109:AY110"/>
    <mergeCell ref="AP110:AQ110"/>
    <mergeCell ref="F108:G108"/>
    <mergeCell ref="K108:L108"/>
    <mergeCell ref="Q108:R108"/>
    <mergeCell ref="AC108:AD108"/>
    <mergeCell ref="AT108:AU108"/>
    <mergeCell ref="AX108:AY108"/>
    <mergeCell ref="D106:I107"/>
    <mergeCell ref="J106:O107"/>
    <mergeCell ref="P106:U107"/>
    <mergeCell ref="AR106:AU107"/>
    <mergeCell ref="AV106:AY107"/>
    <mergeCell ref="AP107:AQ107"/>
    <mergeCell ref="F105:G105"/>
    <mergeCell ref="K105:L105"/>
    <mergeCell ref="Q105:R105"/>
    <mergeCell ref="AC105:AD105"/>
    <mergeCell ref="AT105:AU105"/>
    <mergeCell ref="AX105:AY105"/>
    <mergeCell ref="D103:I104"/>
    <mergeCell ref="J103:O104"/>
    <mergeCell ref="P103:U104"/>
    <mergeCell ref="AR103:AU104"/>
    <mergeCell ref="AV103:AY104"/>
    <mergeCell ref="AP104:AQ104"/>
    <mergeCell ref="F102:G102"/>
    <mergeCell ref="K102:L102"/>
    <mergeCell ref="Q102:R102"/>
    <mergeCell ref="AC102:AD102"/>
    <mergeCell ref="AT102:AU102"/>
    <mergeCell ref="AX102:AY102"/>
    <mergeCell ref="D100:I101"/>
    <mergeCell ref="J100:O101"/>
    <mergeCell ref="P100:U101"/>
    <mergeCell ref="AR100:AU101"/>
    <mergeCell ref="AV100:AY101"/>
    <mergeCell ref="AP101:AQ101"/>
    <mergeCell ref="F89:G89"/>
    <mergeCell ref="K89:L89"/>
    <mergeCell ref="Q89:R89"/>
    <mergeCell ref="AC89:AD89"/>
    <mergeCell ref="AT89:AU89"/>
    <mergeCell ref="AX89:AY89"/>
    <mergeCell ref="D87:I88"/>
    <mergeCell ref="J87:O88"/>
    <mergeCell ref="P87:U88"/>
    <mergeCell ref="AR87:AU88"/>
    <mergeCell ref="AV87:AY88"/>
    <mergeCell ref="AP88:AQ88"/>
    <mergeCell ref="O70:X71"/>
    <mergeCell ref="D74:M75"/>
    <mergeCell ref="O74:X75"/>
    <mergeCell ref="AV74:AY75"/>
    <mergeCell ref="AT75:AU75"/>
    <mergeCell ref="AT71:AU71"/>
    <mergeCell ref="V72:W72"/>
    <mergeCell ref="Z82:AC82"/>
    <mergeCell ref="O64:X65"/>
    <mergeCell ref="AT73:AU73"/>
    <mergeCell ref="AT86:AU86"/>
    <mergeCell ref="AX86:AY86"/>
    <mergeCell ref="D84:I85"/>
    <mergeCell ref="J84:O85"/>
    <mergeCell ref="P84:U85"/>
    <mergeCell ref="AR84:AU85"/>
    <mergeCell ref="AV84:AY85"/>
    <mergeCell ref="AP85:AQ85"/>
    <mergeCell ref="G76:H76"/>
    <mergeCell ref="V76:W76"/>
    <mergeCell ref="AG76:AH76"/>
    <mergeCell ref="AX76:AY76"/>
    <mergeCell ref="E37:F37"/>
    <mergeCell ref="K37:L37"/>
    <mergeCell ref="R37:S37"/>
    <mergeCell ref="AC37:AD37"/>
    <mergeCell ref="AT37:AU37"/>
    <mergeCell ref="AX37:AY37"/>
    <mergeCell ref="AV43:AY44"/>
    <mergeCell ref="AT44:AU44"/>
    <mergeCell ref="G45:H45"/>
    <mergeCell ref="V45:W45"/>
    <mergeCell ref="AG45:AH45"/>
    <mergeCell ref="AX45:AY45"/>
    <mergeCell ref="D43:M44"/>
    <mergeCell ref="O43:X44"/>
    <mergeCell ref="J35:O36"/>
    <mergeCell ref="P35:U36"/>
    <mergeCell ref="AR35:AU36"/>
    <mergeCell ref="AV35:AY36"/>
    <mergeCell ref="AP36:AQ36"/>
    <mergeCell ref="Z41:AC41"/>
    <mergeCell ref="K34:L34"/>
    <mergeCell ref="R34:S34"/>
    <mergeCell ref="AC34:AD34"/>
    <mergeCell ref="AT34:AU34"/>
    <mergeCell ref="AX34:AY34"/>
    <mergeCell ref="AV29:AY30"/>
    <mergeCell ref="AP30:AQ30"/>
    <mergeCell ref="E28:F28"/>
    <mergeCell ref="K28:L28"/>
    <mergeCell ref="R28:S28"/>
    <mergeCell ref="AC28:AD28"/>
    <mergeCell ref="AT28:AU28"/>
    <mergeCell ref="AX28:AY28"/>
    <mergeCell ref="AR32:AU33"/>
    <mergeCell ref="AV32:AY33"/>
    <mergeCell ref="AP33:AQ33"/>
    <mergeCell ref="R31:S31"/>
    <mergeCell ref="AC31:AD31"/>
    <mergeCell ref="AT31:AU31"/>
    <mergeCell ref="AX31:AY31"/>
    <mergeCell ref="J32:O33"/>
    <mergeCell ref="P32:U33"/>
    <mergeCell ref="AR90:AU91"/>
    <mergeCell ref="AV90:AY91"/>
    <mergeCell ref="AP91:AQ91"/>
    <mergeCell ref="AR96:AU97"/>
    <mergeCell ref="J16:O17"/>
    <mergeCell ref="P16:U17"/>
    <mergeCell ref="AR16:AU17"/>
    <mergeCell ref="AV16:AY17"/>
    <mergeCell ref="J23:O24"/>
    <mergeCell ref="P23:U24"/>
    <mergeCell ref="AR23:AU24"/>
    <mergeCell ref="AV23:AY24"/>
    <mergeCell ref="AP24:AQ24"/>
    <mergeCell ref="AR26:AU27"/>
    <mergeCell ref="AV26:AY27"/>
    <mergeCell ref="AP27:AQ27"/>
    <mergeCell ref="K25:L25"/>
    <mergeCell ref="R25:S25"/>
    <mergeCell ref="AT25:AU25"/>
    <mergeCell ref="AX25:AY25"/>
    <mergeCell ref="AR29:AU30"/>
    <mergeCell ref="AT92:AU92"/>
    <mergeCell ref="AX92:AY92"/>
    <mergeCell ref="AT95:AU95"/>
    <mergeCell ref="AP99:AQ99"/>
    <mergeCell ref="F98:G98"/>
    <mergeCell ref="K98:L98"/>
    <mergeCell ref="Q98:R98"/>
    <mergeCell ref="AC99:AD99"/>
    <mergeCell ref="AC98:AD98"/>
    <mergeCell ref="F95:G95"/>
    <mergeCell ref="K95:L95"/>
    <mergeCell ref="Q95:R95"/>
    <mergeCell ref="AC95:AD95"/>
    <mergeCell ref="AX95:AY95"/>
    <mergeCell ref="D93:I94"/>
    <mergeCell ref="J93:O94"/>
    <mergeCell ref="P93:U94"/>
    <mergeCell ref="AR93:AU94"/>
    <mergeCell ref="AV93:AY94"/>
    <mergeCell ref="AP94:AQ94"/>
    <mergeCell ref="AV96:AY97"/>
    <mergeCell ref="AT98:AU98"/>
    <mergeCell ref="AX98:AY98"/>
    <mergeCell ref="D96:I97"/>
    <mergeCell ref="J96:O97"/>
    <mergeCell ref="P96:U97"/>
    <mergeCell ref="AP97:AQ97"/>
    <mergeCell ref="D57:M58"/>
    <mergeCell ref="O57:X58"/>
    <mergeCell ref="F92:G92"/>
    <mergeCell ref="K92:L92"/>
    <mergeCell ref="L83:M83"/>
    <mergeCell ref="R83:S83"/>
    <mergeCell ref="AG73:AH73"/>
    <mergeCell ref="V66:W66"/>
    <mergeCell ref="AG66:AH66"/>
    <mergeCell ref="Q92:R92"/>
    <mergeCell ref="AC92:AD92"/>
    <mergeCell ref="D90:I91"/>
    <mergeCell ref="J90:O91"/>
    <mergeCell ref="P90:U91"/>
    <mergeCell ref="F86:G86"/>
    <mergeCell ref="K86:L86"/>
    <mergeCell ref="Q86:R86"/>
    <mergeCell ref="AC86:AD86"/>
    <mergeCell ref="AG72:AH72"/>
    <mergeCell ref="AG59:AH59"/>
    <mergeCell ref="G69:H69"/>
    <mergeCell ref="V69:W69"/>
    <mergeCell ref="G59:H59"/>
    <mergeCell ref="V59:W59"/>
    <mergeCell ref="AT56:AU56"/>
    <mergeCell ref="O50:X51"/>
    <mergeCell ref="AV50:AY51"/>
    <mergeCell ref="AT51:AU51"/>
    <mergeCell ref="AG48:AH48"/>
    <mergeCell ref="AX48:AY48"/>
    <mergeCell ref="AT49:AU49"/>
    <mergeCell ref="AG49:AH49"/>
    <mergeCell ref="V52:W52"/>
    <mergeCell ref="AG52:AH52"/>
    <mergeCell ref="AX52:AY52"/>
    <mergeCell ref="V55:W55"/>
    <mergeCell ref="AG56:AH56"/>
    <mergeCell ref="D35:I36"/>
    <mergeCell ref="AV64:AY65"/>
    <mergeCell ref="AT65:AU65"/>
    <mergeCell ref="O53:X54"/>
    <mergeCell ref="AT54:AU54"/>
    <mergeCell ref="AT61:AU61"/>
    <mergeCell ref="AX62:AY62"/>
    <mergeCell ref="AG69:AH69"/>
    <mergeCell ref="AX59:AY59"/>
    <mergeCell ref="AV60:AY61"/>
    <mergeCell ref="AV67:AY68"/>
    <mergeCell ref="AT68:AU68"/>
    <mergeCell ref="AT63:AU63"/>
    <mergeCell ref="V62:W62"/>
    <mergeCell ref="AG62:AH62"/>
    <mergeCell ref="AG63:AH63"/>
    <mergeCell ref="AG55:AH55"/>
    <mergeCell ref="AV57:AY58"/>
    <mergeCell ref="AT58:AU58"/>
    <mergeCell ref="AX69:AY69"/>
    <mergeCell ref="AX66:AY66"/>
    <mergeCell ref="O60:X61"/>
    <mergeCell ref="AV46:AY47"/>
    <mergeCell ref="AT47:AU47"/>
    <mergeCell ref="Z5:AC5"/>
    <mergeCell ref="AP22:AQ22"/>
    <mergeCell ref="R21:S21"/>
    <mergeCell ref="AC22:AD22"/>
    <mergeCell ref="D67:M68"/>
    <mergeCell ref="O67:X68"/>
    <mergeCell ref="K9:L9"/>
    <mergeCell ref="R9:S9"/>
    <mergeCell ref="R15:S15"/>
    <mergeCell ref="AC15:AD15"/>
    <mergeCell ref="K18:L18"/>
    <mergeCell ref="R18:S18"/>
    <mergeCell ref="AC18:AD18"/>
    <mergeCell ref="D26:I27"/>
    <mergeCell ref="AC21:AD21"/>
    <mergeCell ref="O46:X47"/>
    <mergeCell ref="V48:W48"/>
    <mergeCell ref="AC25:AD25"/>
    <mergeCell ref="F6:G6"/>
    <mergeCell ref="L6:M6"/>
    <mergeCell ref="AP20:AQ20"/>
    <mergeCell ref="J26:O27"/>
    <mergeCell ref="P26:U27"/>
    <mergeCell ref="P29:U30"/>
    <mergeCell ref="AX21:AY21"/>
    <mergeCell ref="AT21:AU21"/>
    <mergeCell ref="AV10:AY11"/>
    <mergeCell ref="AX12:AY12"/>
    <mergeCell ref="P7:U8"/>
    <mergeCell ref="AP8:AQ8"/>
    <mergeCell ref="P10:U11"/>
    <mergeCell ref="AP11:AQ11"/>
    <mergeCell ref="R12:S12"/>
    <mergeCell ref="AC12:AD12"/>
    <mergeCell ref="AR13:AU14"/>
    <mergeCell ref="AV13:AY14"/>
    <mergeCell ref="AT15:AU15"/>
    <mergeCell ref="AX15:AY15"/>
    <mergeCell ref="AT18:AU18"/>
    <mergeCell ref="AX18:AY18"/>
    <mergeCell ref="AR19:AU20"/>
    <mergeCell ref="AR7:AU8"/>
    <mergeCell ref="AC9:AD9"/>
    <mergeCell ref="AR10:AU11"/>
    <mergeCell ref="AT12:AU12"/>
    <mergeCell ref="AP14:AQ14"/>
    <mergeCell ref="D7:I8"/>
    <mergeCell ref="E9:F9"/>
    <mergeCell ref="P19:U20"/>
    <mergeCell ref="AP17:AQ17"/>
    <mergeCell ref="J7:O8"/>
    <mergeCell ref="AV7:AY8"/>
    <mergeCell ref="AT9:AU9"/>
    <mergeCell ref="AX9:AY9"/>
    <mergeCell ref="P13:U14"/>
    <mergeCell ref="AV19:AY20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  <rowBreaks count="2" manualBreakCount="2">
    <brk id="77" max="52" man="1"/>
    <brk id="115" max="4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AU181"/>
  <sheetViews>
    <sheetView view="pageBreakPreview" topLeftCell="A113" zoomScale="85" zoomScaleNormal="75" zoomScaleSheetLayoutView="85" workbookViewId="0">
      <selection activeCell="AW134" sqref="AW134"/>
    </sheetView>
  </sheetViews>
  <sheetFormatPr defaultRowHeight="17.100000000000001" customHeight="1"/>
  <cols>
    <col min="1" max="1" width="4.625" style="149" customWidth="1"/>
    <col min="2" max="2" width="7.625" style="149" customWidth="1"/>
    <col min="3" max="3" width="33.625" style="10" customWidth="1"/>
    <col min="4" max="10" width="2.375" style="149" customWidth="1"/>
    <col min="11" max="12" width="2.375" style="10" customWidth="1"/>
    <col min="13" max="13" width="4.25" style="10" customWidth="1"/>
    <col min="14" max="16" width="2.375" style="10" customWidth="1"/>
    <col min="17" max="20" width="2.375" style="149" customWidth="1"/>
    <col min="21" max="22" width="2.375" style="150" customWidth="1"/>
    <col min="23" max="23" width="2.375" style="149" customWidth="1"/>
    <col min="24" max="25" width="2.375" style="150" customWidth="1"/>
    <col min="26" max="44" width="2.375" style="149" customWidth="1"/>
    <col min="45" max="46" width="8.625" style="149" customWidth="1"/>
    <col min="47" max="47" width="2.75" style="149" customWidth="1"/>
    <col min="48" max="16384" width="9" style="149"/>
  </cols>
  <sheetData>
    <row r="1" spans="1:47" ht="17.100000000000001" customHeight="1">
      <c r="A1" s="1"/>
    </row>
    <row r="2" spans="1:47" ht="17.100000000000001" customHeight="1">
      <c r="A2" s="1"/>
    </row>
    <row r="3" spans="1:47" ht="17.100000000000001" customHeight="1">
      <c r="A3" s="1"/>
    </row>
    <row r="4" spans="1:47" ht="17.100000000000001" customHeight="1">
      <c r="A4" s="1"/>
      <c r="B4" s="1" t="s">
        <v>1240</v>
      </c>
    </row>
    <row r="5" spans="1:47" s="155" customFormat="1" ht="17.100000000000001" customHeight="1">
      <c r="A5" s="2" t="s">
        <v>122</v>
      </c>
      <c r="B5" s="151"/>
      <c r="C5" s="11" t="s">
        <v>114</v>
      </c>
      <c r="D5" s="152"/>
      <c r="E5" s="148"/>
      <c r="F5" s="148"/>
      <c r="G5" s="148"/>
      <c r="H5" s="148"/>
      <c r="I5" s="148"/>
      <c r="J5" s="148"/>
      <c r="K5" s="16"/>
      <c r="L5" s="16"/>
      <c r="M5" s="16"/>
      <c r="N5" s="16"/>
      <c r="O5" s="16"/>
      <c r="P5" s="16"/>
      <c r="Q5" s="148"/>
      <c r="R5" s="148"/>
      <c r="S5" s="148"/>
      <c r="T5" s="12"/>
      <c r="U5" s="153"/>
      <c r="V5" s="153"/>
      <c r="W5" s="148"/>
      <c r="X5" s="154" t="s">
        <v>123</v>
      </c>
      <c r="Y5" s="153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3" t="s">
        <v>115</v>
      </c>
      <c r="AT5" s="3" t="s">
        <v>116</v>
      </c>
      <c r="AU5" s="121"/>
    </row>
    <row r="6" spans="1:47" s="155" customFormat="1" ht="17.100000000000001" customHeight="1">
      <c r="A6" s="4" t="s">
        <v>117</v>
      </c>
      <c r="B6" s="5" t="s">
        <v>118</v>
      </c>
      <c r="C6" s="21"/>
      <c r="D6" s="124"/>
      <c r="E6" s="122"/>
      <c r="F6" s="122"/>
      <c r="G6" s="122"/>
      <c r="H6" s="122"/>
      <c r="I6" s="122"/>
      <c r="J6" s="122"/>
      <c r="K6" s="20"/>
      <c r="L6" s="20"/>
      <c r="M6" s="20"/>
      <c r="N6" s="20"/>
      <c r="O6" s="20"/>
      <c r="P6" s="20"/>
      <c r="Q6" s="122"/>
      <c r="R6" s="122"/>
      <c r="S6" s="122"/>
      <c r="T6" s="122"/>
      <c r="U6" s="156"/>
      <c r="V6" s="156"/>
      <c r="W6" s="122"/>
      <c r="X6" s="156"/>
      <c r="Y6" s="156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6" t="s">
        <v>119</v>
      </c>
      <c r="AT6" s="6" t="s">
        <v>120</v>
      </c>
      <c r="AU6" s="121"/>
    </row>
    <row r="7" spans="1:47" s="155" customFormat="1" ht="17.100000000000001" customHeight="1">
      <c r="A7" s="7">
        <v>16</v>
      </c>
      <c r="B7" s="8">
        <v>8740</v>
      </c>
      <c r="C7" s="9" t="s">
        <v>1580</v>
      </c>
      <c r="D7" s="242" t="s">
        <v>1643</v>
      </c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15"/>
      <c r="P7" s="16"/>
      <c r="Q7" s="16"/>
      <c r="R7" s="16"/>
      <c r="S7" s="16"/>
      <c r="T7" s="28"/>
      <c r="U7" s="28"/>
      <c r="V7" s="148"/>
      <c r="W7" s="16"/>
      <c r="X7" s="44"/>
      <c r="Y7" s="4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26"/>
      <c r="AQ7" s="39"/>
      <c r="AR7" s="40"/>
      <c r="AS7" s="195">
        <f>ROUND(L9,0)</f>
        <v>34</v>
      </c>
      <c r="AT7" s="49" t="s">
        <v>1790</v>
      </c>
    </row>
    <row r="8" spans="1:47" s="155" customFormat="1" ht="17.100000000000001" customHeight="1">
      <c r="A8" s="7">
        <v>16</v>
      </c>
      <c r="B8" s="8">
        <v>8741</v>
      </c>
      <c r="C8" s="9" t="s">
        <v>1581</v>
      </c>
      <c r="D8" s="257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123"/>
      <c r="P8" s="19"/>
      <c r="Q8" s="20"/>
      <c r="R8" s="20"/>
      <c r="S8" s="20"/>
      <c r="T8" s="31"/>
      <c r="U8" s="31"/>
      <c r="V8" s="122"/>
      <c r="W8" s="122"/>
      <c r="X8" s="122"/>
      <c r="Y8" s="129"/>
      <c r="Z8" s="43" t="s">
        <v>1791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2" t="s">
        <v>1792</v>
      </c>
      <c r="AQ8" s="230">
        <v>1</v>
      </c>
      <c r="AR8" s="231"/>
      <c r="AS8" s="195">
        <f>ROUND(L9*AQ8,0)</f>
        <v>34</v>
      </c>
      <c r="AT8" s="29"/>
    </row>
    <row r="9" spans="1:47" s="155" customFormat="1" ht="17.100000000000001" customHeight="1">
      <c r="A9" s="7">
        <v>16</v>
      </c>
      <c r="B9" s="8">
        <v>8742</v>
      </c>
      <c r="C9" s="9" t="s">
        <v>1582</v>
      </c>
      <c r="D9" s="55"/>
      <c r="E9" s="56"/>
      <c r="F9" s="56"/>
      <c r="G9" s="134"/>
      <c r="H9" s="135"/>
      <c r="I9" s="135"/>
      <c r="J9" s="135"/>
      <c r="K9" s="135"/>
      <c r="L9" s="241">
        <v>34</v>
      </c>
      <c r="M9" s="241"/>
      <c r="N9" s="14" t="s">
        <v>121</v>
      </c>
      <c r="O9" s="18"/>
      <c r="P9" s="120" t="s">
        <v>265</v>
      </c>
      <c r="Q9" s="92"/>
      <c r="R9" s="92"/>
      <c r="S9" s="92"/>
      <c r="T9" s="92"/>
      <c r="U9" s="92"/>
      <c r="V9" s="33"/>
      <c r="W9" s="24" t="s">
        <v>1792</v>
      </c>
      <c r="X9" s="239">
        <v>0.7</v>
      </c>
      <c r="Y9" s="240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26"/>
      <c r="AQ9" s="39"/>
      <c r="AR9" s="40"/>
      <c r="AS9" s="195">
        <f>ROUND(L9*X9,0)</f>
        <v>24</v>
      </c>
      <c r="AT9" s="29"/>
    </row>
    <row r="10" spans="1:47" s="155" customFormat="1" ht="17.100000000000001" hidden="1" customHeight="1">
      <c r="A10" s="7"/>
      <c r="B10" s="8"/>
      <c r="C10" s="9"/>
      <c r="D10" s="57"/>
      <c r="E10" s="58"/>
      <c r="F10" s="58"/>
      <c r="G10" s="136"/>
      <c r="H10" s="136"/>
      <c r="I10" s="136"/>
      <c r="J10" s="137"/>
      <c r="K10" s="137"/>
      <c r="L10" s="200"/>
      <c r="M10" s="200"/>
      <c r="N10" s="20"/>
      <c r="O10" s="18"/>
      <c r="P10" s="128"/>
      <c r="Q10" s="92"/>
      <c r="R10" s="92"/>
      <c r="S10" s="92"/>
      <c r="T10" s="92"/>
      <c r="U10" s="92"/>
      <c r="V10" s="33"/>
      <c r="W10" s="24"/>
      <c r="X10" s="27"/>
      <c r="Y10" s="48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26"/>
      <c r="AQ10" s="39"/>
      <c r="AR10" s="40"/>
      <c r="AS10" s="195"/>
      <c r="AT10" s="29"/>
    </row>
    <row r="11" spans="1:47" s="155" customFormat="1" ht="17.100000000000001" customHeight="1">
      <c r="A11" s="7">
        <v>16</v>
      </c>
      <c r="B11" s="8">
        <v>8743</v>
      </c>
      <c r="C11" s="9" t="s">
        <v>1029</v>
      </c>
      <c r="D11" s="242" t="s">
        <v>2251</v>
      </c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15"/>
      <c r="P11" s="16"/>
      <c r="Q11" s="16"/>
      <c r="R11" s="16"/>
      <c r="S11" s="16"/>
      <c r="T11" s="28"/>
      <c r="U11" s="28"/>
      <c r="V11" s="148"/>
      <c r="W11" s="16"/>
      <c r="X11" s="44"/>
      <c r="Y11" s="45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26"/>
      <c r="AQ11" s="39"/>
      <c r="AR11" s="40"/>
      <c r="AS11" s="195">
        <f>ROUND(L13,0)</f>
        <v>68</v>
      </c>
      <c r="AT11" s="29"/>
    </row>
    <row r="12" spans="1:47" s="155" customFormat="1" ht="17.100000000000001" customHeight="1">
      <c r="A12" s="7">
        <v>16</v>
      </c>
      <c r="B12" s="8">
        <v>8744</v>
      </c>
      <c r="C12" s="9" t="s">
        <v>1030</v>
      </c>
      <c r="D12" s="257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123"/>
      <c r="P12" s="19"/>
      <c r="Q12" s="20"/>
      <c r="R12" s="20"/>
      <c r="S12" s="20"/>
      <c r="T12" s="31"/>
      <c r="U12" s="31"/>
      <c r="V12" s="122"/>
      <c r="W12" s="122"/>
      <c r="X12" s="122"/>
      <c r="Y12" s="129"/>
      <c r="Z12" s="43" t="s">
        <v>1791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2" t="s">
        <v>1792</v>
      </c>
      <c r="AQ12" s="230">
        <v>1</v>
      </c>
      <c r="AR12" s="231"/>
      <c r="AS12" s="195">
        <f>ROUND(L13*AQ12,0)</f>
        <v>68</v>
      </c>
      <c r="AT12" s="29"/>
    </row>
    <row r="13" spans="1:47" s="155" customFormat="1" ht="17.100000000000001" customHeight="1">
      <c r="A13" s="7">
        <v>16</v>
      </c>
      <c r="B13" s="8">
        <v>8745</v>
      </c>
      <c r="C13" s="9" t="s">
        <v>19</v>
      </c>
      <c r="D13" s="55"/>
      <c r="E13" s="56"/>
      <c r="F13" s="56"/>
      <c r="G13" s="134"/>
      <c r="H13" s="135"/>
      <c r="I13" s="135"/>
      <c r="J13" s="135"/>
      <c r="K13" s="135"/>
      <c r="L13" s="241">
        <f>L9*2</f>
        <v>68</v>
      </c>
      <c r="M13" s="241"/>
      <c r="N13" s="14" t="s">
        <v>121</v>
      </c>
      <c r="O13" s="18"/>
      <c r="P13" s="120" t="s">
        <v>265</v>
      </c>
      <c r="Q13" s="92"/>
      <c r="R13" s="92"/>
      <c r="S13" s="92"/>
      <c r="T13" s="92"/>
      <c r="U13" s="92"/>
      <c r="V13" s="33"/>
      <c r="W13" s="24" t="s">
        <v>1792</v>
      </c>
      <c r="X13" s="239">
        <v>0.7</v>
      </c>
      <c r="Y13" s="240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26"/>
      <c r="AQ13" s="39"/>
      <c r="AR13" s="40"/>
      <c r="AS13" s="195">
        <f>ROUND(L13*X13,0)</f>
        <v>48</v>
      </c>
      <c r="AT13" s="29"/>
    </row>
    <row r="14" spans="1:47" s="155" customFormat="1" ht="17.100000000000001" hidden="1" customHeight="1">
      <c r="A14" s="7">
        <v>16</v>
      </c>
      <c r="B14" s="8">
        <v>8746</v>
      </c>
      <c r="C14" s="9" t="s">
        <v>20</v>
      </c>
      <c r="D14" s="57"/>
      <c r="E14" s="58"/>
      <c r="F14" s="58"/>
      <c r="G14" s="136"/>
      <c r="H14" s="136"/>
      <c r="I14" s="136"/>
      <c r="J14" s="137"/>
      <c r="K14" s="137"/>
      <c r="L14" s="20"/>
      <c r="M14" s="20"/>
      <c r="N14" s="20"/>
      <c r="O14" s="21"/>
      <c r="P14" s="96"/>
      <c r="Q14" s="97"/>
      <c r="R14" s="97"/>
      <c r="S14" s="97"/>
      <c r="T14" s="97"/>
      <c r="U14" s="97"/>
      <c r="V14" s="50"/>
      <c r="W14" s="22" t="s">
        <v>1792</v>
      </c>
      <c r="X14" s="230">
        <v>0.7</v>
      </c>
      <c r="Y14" s="231"/>
      <c r="Z14" s="43" t="s">
        <v>1791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2" t="s">
        <v>1792</v>
      </c>
      <c r="AQ14" s="230">
        <v>1</v>
      </c>
      <c r="AR14" s="231"/>
      <c r="AS14" s="196">
        <f>ROUND(ROUND(L13*X14,0)*AQ14,0)</f>
        <v>48</v>
      </c>
      <c r="AT14" s="29"/>
    </row>
    <row r="15" spans="1:47" s="155" customFormat="1" ht="17.100000000000001" customHeight="1">
      <c r="A15" s="7">
        <v>16</v>
      </c>
      <c r="B15" s="8">
        <v>8747</v>
      </c>
      <c r="C15" s="9" t="s">
        <v>1583</v>
      </c>
      <c r="D15" s="242" t="s">
        <v>2252</v>
      </c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15"/>
      <c r="P15" s="16"/>
      <c r="Q15" s="16"/>
      <c r="R15" s="16"/>
      <c r="S15" s="16"/>
      <c r="T15" s="28"/>
      <c r="U15" s="28"/>
      <c r="V15" s="148"/>
      <c r="W15" s="16"/>
      <c r="X15" s="44"/>
      <c r="Y15" s="45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26"/>
      <c r="AQ15" s="39"/>
      <c r="AR15" s="40"/>
      <c r="AS15" s="195">
        <f>ROUND(L17,0)</f>
        <v>102</v>
      </c>
      <c r="AT15" s="29"/>
    </row>
    <row r="16" spans="1:47" s="155" customFormat="1" ht="17.100000000000001" customHeight="1">
      <c r="A16" s="7">
        <v>16</v>
      </c>
      <c r="B16" s="8">
        <v>8748</v>
      </c>
      <c r="C16" s="9" t="s">
        <v>1584</v>
      </c>
      <c r="D16" s="257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123"/>
      <c r="P16" s="19"/>
      <c r="Q16" s="20"/>
      <c r="R16" s="20"/>
      <c r="S16" s="20"/>
      <c r="T16" s="31"/>
      <c r="U16" s="31"/>
      <c r="V16" s="122"/>
      <c r="W16" s="122"/>
      <c r="X16" s="122"/>
      <c r="Y16" s="129"/>
      <c r="Z16" s="43" t="s">
        <v>1791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2" t="s">
        <v>1792</v>
      </c>
      <c r="AQ16" s="230">
        <v>1</v>
      </c>
      <c r="AR16" s="231"/>
      <c r="AS16" s="195">
        <f>ROUND(L17*AQ16,0)</f>
        <v>102</v>
      </c>
      <c r="AT16" s="29"/>
    </row>
    <row r="17" spans="1:46" s="155" customFormat="1" ht="17.100000000000001" customHeight="1">
      <c r="A17" s="7">
        <v>16</v>
      </c>
      <c r="B17" s="8">
        <v>8749</v>
      </c>
      <c r="C17" s="9" t="s">
        <v>1585</v>
      </c>
      <c r="D17" s="55"/>
      <c r="E17" s="56"/>
      <c r="F17" s="56"/>
      <c r="G17" s="134"/>
      <c r="H17" s="135"/>
      <c r="I17" s="135"/>
      <c r="J17" s="135"/>
      <c r="K17" s="135"/>
      <c r="L17" s="241">
        <f>L9*3</f>
        <v>102</v>
      </c>
      <c r="M17" s="241"/>
      <c r="N17" s="14" t="s">
        <v>121</v>
      </c>
      <c r="O17" s="18"/>
      <c r="P17" s="120" t="s">
        <v>265</v>
      </c>
      <c r="Q17" s="92"/>
      <c r="R17" s="92"/>
      <c r="S17" s="92"/>
      <c r="T17" s="92"/>
      <c r="U17" s="92"/>
      <c r="V17" s="33"/>
      <c r="W17" s="24" t="s">
        <v>1792</v>
      </c>
      <c r="X17" s="239">
        <v>0.7</v>
      </c>
      <c r="Y17" s="240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26"/>
      <c r="AQ17" s="39"/>
      <c r="AR17" s="40"/>
      <c r="AS17" s="195">
        <f>ROUND(L17*X17,0)</f>
        <v>71</v>
      </c>
      <c r="AT17" s="29"/>
    </row>
    <row r="18" spans="1:46" s="155" customFormat="1" ht="17.100000000000001" hidden="1" customHeight="1">
      <c r="A18" s="7"/>
      <c r="B18" s="8"/>
      <c r="C18" s="9"/>
      <c r="D18" s="57"/>
      <c r="E18" s="58"/>
      <c r="F18" s="58"/>
      <c r="G18" s="136"/>
      <c r="H18" s="136"/>
      <c r="I18" s="136"/>
      <c r="J18" s="137"/>
      <c r="K18" s="137"/>
      <c r="L18" s="20"/>
      <c r="M18" s="20"/>
      <c r="N18" s="20"/>
      <c r="O18" s="18"/>
      <c r="P18" s="128"/>
      <c r="Q18" s="92"/>
      <c r="R18" s="92"/>
      <c r="S18" s="92"/>
      <c r="T18" s="92"/>
      <c r="U18" s="92"/>
      <c r="V18" s="33"/>
      <c r="W18" s="24"/>
      <c r="X18" s="27"/>
      <c r="Y18" s="48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26"/>
      <c r="AQ18" s="39"/>
      <c r="AR18" s="40"/>
      <c r="AS18" s="195"/>
      <c r="AT18" s="29"/>
    </row>
    <row r="19" spans="1:46" s="155" customFormat="1" ht="17.100000000000001" customHeight="1">
      <c r="A19" s="7">
        <v>16</v>
      </c>
      <c r="B19" s="8">
        <v>8750</v>
      </c>
      <c r="C19" s="9" t="s">
        <v>1031</v>
      </c>
      <c r="D19" s="242" t="s">
        <v>2253</v>
      </c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15"/>
      <c r="P19" s="16"/>
      <c r="Q19" s="16"/>
      <c r="R19" s="16"/>
      <c r="S19" s="16"/>
      <c r="T19" s="28"/>
      <c r="U19" s="28"/>
      <c r="V19" s="148"/>
      <c r="W19" s="16"/>
      <c r="X19" s="44"/>
      <c r="Y19" s="45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26"/>
      <c r="AQ19" s="39"/>
      <c r="AR19" s="40"/>
      <c r="AS19" s="195">
        <f>ROUND(L21,0)</f>
        <v>136</v>
      </c>
      <c r="AT19" s="29"/>
    </row>
    <row r="20" spans="1:46" s="155" customFormat="1" ht="17.100000000000001" customHeight="1">
      <c r="A20" s="7">
        <v>16</v>
      </c>
      <c r="B20" s="8">
        <v>8751</v>
      </c>
      <c r="C20" s="9" t="s">
        <v>1032</v>
      </c>
      <c r="D20" s="257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123"/>
      <c r="P20" s="19"/>
      <c r="Q20" s="20"/>
      <c r="R20" s="20"/>
      <c r="S20" s="20"/>
      <c r="T20" s="31"/>
      <c r="U20" s="31"/>
      <c r="V20" s="122"/>
      <c r="W20" s="122"/>
      <c r="X20" s="122"/>
      <c r="Y20" s="129"/>
      <c r="Z20" s="43" t="s">
        <v>1791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2" t="s">
        <v>1792</v>
      </c>
      <c r="AQ20" s="230">
        <v>1</v>
      </c>
      <c r="AR20" s="231"/>
      <c r="AS20" s="195">
        <f>ROUND(L21*AQ20,0)</f>
        <v>136</v>
      </c>
      <c r="AT20" s="29"/>
    </row>
    <row r="21" spans="1:46" s="155" customFormat="1" ht="17.100000000000001" customHeight="1">
      <c r="A21" s="7">
        <v>16</v>
      </c>
      <c r="B21" s="8">
        <v>8752</v>
      </c>
      <c r="C21" s="9" t="s">
        <v>21</v>
      </c>
      <c r="D21" s="55"/>
      <c r="E21" s="56"/>
      <c r="F21" s="56"/>
      <c r="G21" s="134"/>
      <c r="H21" s="135"/>
      <c r="I21" s="135"/>
      <c r="J21" s="135"/>
      <c r="K21" s="135"/>
      <c r="L21" s="241">
        <f>L9*4</f>
        <v>136</v>
      </c>
      <c r="M21" s="241"/>
      <c r="N21" s="14" t="s">
        <v>121</v>
      </c>
      <c r="O21" s="18"/>
      <c r="P21" s="120" t="s">
        <v>265</v>
      </c>
      <c r="Q21" s="92"/>
      <c r="R21" s="92"/>
      <c r="S21" s="92"/>
      <c r="T21" s="92"/>
      <c r="U21" s="92"/>
      <c r="V21" s="33"/>
      <c r="W21" s="24" t="s">
        <v>1792</v>
      </c>
      <c r="X21" s="239">
        <v>0.7</v>
      </c>
      <c r="Y21" s="240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26"/>
      <c r="AQ21" s="39"/>
      <c r="AR21" s="40"/>
      <c r="AS21" s="195">
        <f>ROUND(L21*X21,0)</f>
        <v>95</v>
      </c>
      <c r="AT21" s="29"/>
    </row>
    <row r="22" spans="1:46" s="155" customFormat="1" ht="17.100000000000001" hidden="1" customHeight="1">
      <c r="A22" s="7">
        <v>16</v>
      </c>
      <c r="B22" s="8">
        <v>8753</v>
      </c>
      <c r="C22" s="9" t="s">
        <v>22</v>
      </c>
      <c r="D22" s="57"/>
      <c r="E22" s="58"/>
      <c r="F22" s="58"/>
      <c r="G22" s="136"/>
      <c r="H22" s="136"/>
      <c r="I22" s="136"/>
      <c r="J22" s="137"/>
      <c r="K22" s="137"/>
      <c r="L22" s="20"/>
      <c r="M22" s="20"/>
      <c r="N22" s="20"/>
      <c r="O22" s="21"/>
      <c r="P22" s="96"/>
      <c r="Q22" s="97"/>
      <c r="R22" s="97"/>
      <c r="S22" s="97"/>
      <c r="T22" s="97"/>
      <c r="U22" s="97"/>
      <c r="V22" s="50"/>
      <c r="W22" s="22" t="s">
        <v>1792</v>
      </c>
      <c r="X22" s="230">
        <v>0.7</v>
      </c>
      <c r="Y22" s="231"/>
      <c r="Z22" s="43" t="s">
        <v>1791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2" t="s">
        <v>1792</v>
      </c>
      <c r="AQ22" s="230">
        <v>1</v>
      </c>
      <c r="AR22" s="231"/>
      <c r="AS22" s="196">
        <f>ROUND(ROUND(L21*X22,0)*AQ22,0)</f>
        <v>95</v>
      </c>
      <c r="AT22" s="29"/>
    </row>
    <row r="23" spans="1:46" s="155" customFormat="1" ht="17.100000000000001" customHeight="1">
      <c r="A23" s="7">
        <v>16</v>
      </c>
      <c r="B23" s="8">
        <v>8754</v>
      </c>
      <c r="C23" s="9" t="s">
        <v>1586</v>
      </c>
      <c r="D23" s="242" t="s">
        <v>2254</v>
      </c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15"/>
      <c r="P23" s="16"/>
      <c r="Q23" s="16"/>
      <c r="R23" s="16"/>
      <c r="S23" s="16"/>
      <c r="T23" s="28"/>
      <c r="U23" s="28"/>
      <c r="V23" s="148"/>
      <c r="W23" s="16"/>
      <c r="X23" s="44"/>
      <c r="Y23" s="45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26"/>
      <c r="AQ23" s="39"/>
      <c r="AR23" s="40"/>
      <c r="AS23" s="195">
        <f>ROUND(L25,0)</f>
        <v>170</v>
      </c>
      <c r="AT23" s="29"/>
    </row>
    <row r="24" spans="1:46" s="155" customFormat="1" ht="17.100000000000001" customHeight="1">
      <c r="A24" s="7">
        <v>16</v>
      </c>
      <c r="B24" s="8">
        <v>8755</v>
      </c>
      <c r="C24" s="9" t="s">
        <v>1587</v>
      </c>
      <c r="D24" s="257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123"/>
      <c r="P24" s="19"/>
      <c r="Q24" s="20"/>
      <c r="R24" s="20"/>
      <c r="S24" s="20"/>
      <c r="T24" s="31"/>
      <c r="U24" s="31"/>
      <c r="V24" s="122"/>
      <c r="W24" s="122"/>
      <c r="X24" s="122"/>
      <c r="Y24" s="129"/>
      <c r="Z24" s="43" t="s">
        <v>1791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2" t="s">
        <v>1792</v>
      </c>
      <c r="AQ24" s="230">
        <v>1</v>
      </c>
      <c r="AR24" s="231"/>
      <c r="AS24" s="195">
        <f>ROUND(L25*AQ24,0)</f>
        <v>170</v>
      </c>
      <c r="AT24" s="29"/>
    </row>
    <row r="25" spans="1:46" s="155" customFormat="1" ht="17.100000000000001" customHeight="1">
      <c r="A25" s="7">
        <v>16</v>
      </c>
      <c r="B25" s="8">
        <v>8756</v>
      </c>
      <c r="C25" s="9" t="s">
        <v>1588</v>
      </c>
      <c r="D25" s="55"/>
      <c r="E25" s="56"/>
      <c r="F25" s="56"/>
      <c r="G25" s="134"/>
      <c r="H25" s="135"/>
      <c r="I25" s="135"/>
      <c r="J25" s="135"/>
      <c r="K25" s="135"/>
      <c r="L25" s="241">
        <f>L9*5</f>
        <v>170</v>
      </c>
      <c r="M25" s="241"/>
      <c r="N25" s="14" t="s">
        <v>121</v>
      </c>
      <c r="O25" s="18"/>
      <c r="P25" s="120" t="s">
        <v>265</v>
      </c>
      <c r="Q25" s="92"/>
      <c r="R25" s="92"/>
      <c r="S25" s="92"/>
      <c r="T25" s="92"/>
      <c r="U25" s="92"/>
      <c r="V25" s="33"/>
      <c r="W25" s="24" t="s">
        <v>1792</v>
      </c>
      <c r="X25" s="239">
        <v>0.7</v>
      </c>
      <c r="Y25" s="240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26"/>
      <c r="AQ25" s="39"/>
      <c r="AR25" s="40"/>
      <c r="AS25" s="195">
        <f>ROUND(L25*X25,0)</f>
        <v>119</v>
      </c>
      <c r="AT25" s="29"/>
    </row>
    <row r="26" spans="1:46" s="155" customFormat="1" ht="17.100000000000001" hidden="1" customHeight="1">
      <c r="A26" s="7"/>
      <c r="B26" s="8"/>
      <c r="C26" s="9"/>
      <c r="D26" s="57"/>
      <c r="E26" s="58"/>
      <c r="F26" s="58"/>
      <c r="G26" s="136"/>
      <c r="H26" s="136"/>
      <c r="I26" s="136"/>
      <c r="J26" s="137"/>
      <c r="K26" s="137"/>
      <c r="L26" s="20"/>
      <c r="M26" s="20"/>
      <c r="N26" s="20"/>
      <c r="O26" s="18"/>
      <c r="P26" s="128"/>
      <c r="Q26" s="92"/>
      <c r="R26" s="92"/>
      <c r="S26" s="92"/>
      <c r="T26" s="92"/>
      <c r="U26" s="92"/>
      <c r="V26" s="33"/>
      <c r="W26" s="24"/>
      <c r="X26" s="27"/>
      <c r="Y26" s="48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26"/>
      <c r="AQ26" s="39"/>
      <c r="AR26" s="40"/>
      <c r="AS26" s="195"/>
      <c r="AT26" s="29"/>
    </row>
    <row r="27" spans="1:46" s="155" customFormat="1" ht="16.5" customHeight="1">
      <c r="A27" s="7">
        <v>16</v>
      </c>
      <c r="B27" s="8">
        <v>8757</v>
      </c>
      <c r="C27" s="9" t="s">
        <v>1033</v>
      </c>
      <c r="D27" s="242" t="s">
        <v>2255</v>
      </c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15"/>
      <c r="P27" s="16"/>
      <c r="Q27" s="16"/>
      <c r="R27" s="16"/>
      <c r="S27" s="16"/>
      <c r="T27" s="28"/>
      <c r="U27" s="28"/>
      <c r="V27" s="148"/>
      <c r="W27" s="16"/>
      <c r="X27" s="44"/>
      <c r="Y27" s="45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26"/>
      <c r="AQ27" s="39"/>
      <c r="AR27" s="40"/>
      <c r="AS27" s="195">
        <f>ROUND(L29,0)</f>
        <v>204</v>
      </c>
      <c r="AT27" s="29"/>
    </row>
    <row r="28" spans="1:46" s="155" customFormat="1" ht="17.100000000000001" customHeight="1">
      <c r="A28" s="7">
        <v>16</v>
      </c>
      <c r="B28" s="8">
        <v>8758</v>
      </c>
      <c r="C28" s="9" t="s">
        <v>1034</v>
      </c>
      <c r="D28" s="257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123"/>
      <c r="P28" s="19"/>
      <c r="Q28" s="20"/>
      <c r="R28" s="20"/>
      <c r="S28" s="20"/>
      <c r="T28" s="31"/>
      <c r="U28" s="31"/>
      <c r="V28" s="122"/>
      <c r="W28" s="122"/>
      <c r="X28" s="122"/>
      <c r="Y28" s="129"/>
      <c r="Z28" s="43" t="s">
        <v>1791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2" t="s">
        <v>1792</v>
      </c>
      <c r="AQ28" s="230">
        <v>1</v>
      </c>
      <c r="AR28" s="231"/>
      <c r="AS28" s="195">
        <f>ROUND(L29*AQ28,0)</f>
        <v>204</v>
      </c>
      <c r="AT28" s="29"/>
    </row>
    <row r="29" spans="1:46" s="155" customFormat="1" ht="16.5" customHeight="1">
      <c r="A29" s="7">
        <v>16</v>
      </c>
      <c r="B29" s="8">
        <v>8759</v>
      </c>
      <c r="C29" s="9" t="s">
        <v>23</v>
      </c>
      <c r="D29" s="55"/>
      <c r="E29" s="56"/>
      <c r="F29" s="56"/>
      <c r="G29" s="134"/>
      <c r="H29" s="135"/>
      <c r="I29" s="135"/>
      <c r="J29" s="135"/>
      <c r="K29" s="135"/>
      <c r="L29" s="241">
        <f>L9*6</f>
        <v>204</v>
      </c>
      <c r="M29" s="241"/>
      <c r="N29" s="14" t="s">
        <v>121</v>
      </c>
      <c r="O29" s="18"/>
      <c r="P29" s="120" t="s">
        <v>265</v>
      </c>
      <c r="Q29" s="92"/>
      <c r="R29" s="92"/>
      <c r="S29" s="92"/>
      <c r="T29" s="92"/>
      <c r="U29" s="92"/>
      <c r="V29" s="33"/>
      <c r="W29" s="24" t="s">
        <v>1792</v>
      </c>
      <c r="X29" s="239">
        <v>0.7</v>
      </c>
      <c r="Y29" s="240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26"/>
      <c r="AQ29" s="39"/>
      <c r="AR29" s="40"/>
      <c r="AS29" s="195">
        <f>ROUND(L29*X29,0)</f>
        <v>143</v>
      </c>
      <c r="AT29" s="29"/>
    </row>
    <row r="30" spans="1:46" s="155" customFormat="1" ht="27" hidden="1" customHeight="1">
      <c r="A30" s="7">
        <v>16</v>
      </c>
      <c r="B30" s="8">
        <v>8760</v>
      </c>
      <c r="C30" s="9" t="s">
        <v>24</v>
      </c>
      <c r="D30" s="57"/>
      <c r="E30" s="58"/>
      <c r="F30" s="58"/>
      <c r="G30" s="136"/>
      <c r="H30" s="136"/>
      <c r="I30" s="136"/>
      <c r="J30" s="137"/>
      <c r="K30" s="137"/>
      <c r="L30" s="20"/>
      <c r="M30" s="20"/>
      <c r="N30" s="20"/>
      <c r="O30" s="21"/>
      <c r="P30" s="96"/>
      <c r="Q30" s="97"/>
      <c r="R30" s="97"/>
      <c r="S30" s="97"/>
      <c r="T30" s="97"/>
      <c r="U30" s="97"/>
      <c r="V30" s="50"/>
      <c r="W30" s="22" t="s">
        <v>1792</v>
      </c>
      <c r="X30" s="230">
        <v>0.7</v>
      </c>
      <c r="Y30" s="231"/>
      <c r="Z30" s="43" t="s">
        <v>1791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2" t="s">
        <v>1792</v>
      </c>
      <c r="AQ30" s="230">
        <v>1</v>
      </c>
      <c r="AR30" s="231"/>
      <c r="AS30" s="196">
        <f>ROUND(ROUND(L29*X30,0)*AQ30,0)</f>
        <v>143</v>
      </c>
      <c r="AT30" s="29"/>
    </row>
    <row r="31" spans="1:46" s="155" customFormat="1" ht="16.5" customHeight="1">
      <c r="A31" s="7">
        <v>16</v>
      </c>
      <c r="B31" s="8">
        <v>8761</v>
      </c>
      <c r="C31" s="9" t="s">
        <v>1589</v>
      </c>
      <c r="D31" s="242" t="s">
        <v>2256</v>
      </c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15"/>
      <c r="P31" s="16"/>
      <c r="Q31" s="16"/>
      <c r="R31" s="16"/>
      <c r="S31" s="16"/>
      <c r="T31" s="28"/>
      <c r="U31" s="28"/>
      <c r="V31" s="148"/>
      <c r="W31" s="16"/>
      <c r="X31" s="44"/>
      <c r="Y31" s="45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26"/>
      <c r="AQ31" s="39"/>
      <c r="AR31" s="40"/>
      <c r="AS31" s="195">
        <f>ROUND(L33,0)</f>
        <v>238</v>
      </c>
      <c r="AT31" s="29"/>
    </row>
    <row r="32" spans="1:46" s="155" customFormat="1" ht="17.100000000000001" customHeight="1">
      <c r="A32" s="7">
        <v>16</v>
      </c>
      <c r="B32" s="8">
        <v>8762</v>
      </c>
      <c r="C32" s="9" t="s">
        <v>1590</v>
      </c>
      <c r="D32" s="257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123"/>
      <c r="P32" s="19"/>
      <c r="Q32" s="20"/>
      <c r="R32" s="20"/>
      <c r="S32" s="20"/>
      <c r="T32" s="31"/>
      <c r="U32" s="31"/>
      <c r="V32" s="122"/>
      <c r="W32" s="122"/>
      <c r="X32" s="122"/>
      <c r="Y32" s="129"/>
      <c r="Z32" s="43" t="s">
        <v>1791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2" t="s">
        <v>1792</v>
      </c>
      <c r="AQ32" s="230">
        <v>1</v>
      </c>
      <c r="AR32" s="231"/>
      <c r="AS32" s="195">
        <f>ROUND(L33*AQ32,0)</f>
        <v>238</v>
      </c>
      <c r="AT32" s="29"/>
    </row>
    <row r="33" spans="1:46" s="155" customFormat="1" ht="16.5" customHeight="1">
      <c r="A33" s="7">
        <v>16</v>
      </c>
      <c r="B33" s="8">
        <v>8763</v>
      </c>
      <c r="C33" s="9" t="s">
        <v>1591</v>
      </c>
      <c r="D33" s="55"/>
      <c r="E33" s="56"/>
      <c r="F33" s="56"/>
      <c r="G33" s="134"/>
      <c r="H33" s="135"/>
      <c r="I33" s="135"/>
      <c r="J33" s="135"/>
      <c r="K33" s="135"/>
      <c r="L33" s="241">
        <f>L9*7</f>
        <v>238</v>
      </c>
      <c r="M33" s="241"/>
      <c r="N33" s="14" t="s">
        <v>121</v>
      </c>
      <c r="O33" s="18"/>
      <c r="P33" s="120" t="s">
        <v>265</v>
      </c>
      <c r="Q33" s="92"/>
      <c r="R33" s="92"/>
      <c r="S33" s="92"/>
      <c r="T33" s="92"/>
      <c r="U33" s="92"/>
      <c r="V33" s="33"/>
      <c r="W33" s="24" t="s">
        <v>1792</v>
      </c>
      <c r="X33" s="239">
        <v>0.7</v>
      </c>
      <c r="Y33" s="240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26"/>
      <c r="AQ33" s="39"/>
      <c r="AR33" s="40"/>
      <c r="AS33" s="195">
        <f>ROUND(L33*X33,0)</f>
        <v>167</v>
      </c>
      <c r="AT33" s="29"/>
    </row>
    <row r="34" spans="1:46" s="155" customFormat="1" ht="16.5" hidden="1" customHeight="1">
      <c r="A34" s="7"/>
      <c r="B34" s="8"/>
      <c r="C34" s="9"/>
      <c r="D34" s="57"/>
      <c r="E34" s="58"/>
      <c r="F34" s="58"/>
      <c r="G34" s="136"/>
      <c r="H34" s="136"/>
      <c r="I34" s="136"/>
      <c r="J34" s="137"/>
      <c r="K34" s="137"/>
      <c r="L34" s="20"/>
      <c r="M34" s="20"/>
      <c r="N34" s="20"/>
      <c r="O34" s="18"/>
      <c r="P34" s="128"/>
      <c r="Q34" s="92"/>
      <c r="R34" s="92"/>
      <c r="S34" s="92"/>
      <c r="T34" s="92"/>
      <c r="U34" s="92"/>
      <c r="V34" s="33"/>
      <c r="W34" s="24"/>
      <c r="X34" s="27"/>
      <c r="Y34" s="48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26"/>
      <c r="AQ34" s="39"/>
      <c r="AR34" s="40"/>
      <c r="AS34" s="195"/>
      <c r="AT34" s="29"/>
    </row>
    <row r="35" spans="1:46" s="155" customFormat="1" ht="17.100000000000001" customHeight="1">
      <c r="A35" s="7">
        <v>16</v>
      </c>
      <c r="B35" s="8">
        <v>8764</v>
      </c>
      <c r="C35" s="9" t="s">
        <v>1035</v>
      </c>
      <c r="D35" s="242" t="s">
        <v>2257</v>
      </c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15"/>
      <c r="P35" s="16"/>
      <c r="Q35" s="16"/>
      <c r="R35" s="16"/>
      <c r="S35" s="16"/>
      <c r="T35" s="28"/>
      <c r="U35" s="28"/>
      <c r="V35" s="148"/>
      <c r="W35" s="16"/>
      <c r="X35" s="44"/>
      <c r="Y35" s="45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26"/>
      <c r="AQ35" s="39"/>
      <c r="AR35" s="40"/>
      <c r="AS35" s="195">
        <f>ROUND(L37,0)</f>
        <v>272</v>
      </c>
      <c r="AT35" s="29"/>
    </row>
    <row r="36" spans="1:46" s="155" customFormat="1" ht="17.100000000000001" customHeight="1">
      <c r="A36" s="7">
        <v>16</v>
      </c>
      <c r="B36" s="8">
        <v>8765</v>
      </c>
      <c r="C36" s="9" t="s">
        <v>1036</v>
      </c>
      <c r="D36" s="257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123"/>
      <c r="P36" s="19"/>
      <c r="Q36" s="20"/>
      <c r="R36" s="20"/>
      <c r="S36" s="20"/>
      <c r="T36" s="31"/>
      <c r="U36" s="31"/>
      <c r="V36" s="122"/>
      <c r="W36" s="122"/>
      <c r="X36" s="122"/>
      <c r="Y36" s="129"/>
      <c r="Z36" s="43" t="s">
        <v>1791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2" t="s">
        <v>1792</v>
      </c>
      <c r="AQ36" s="230">
        <v>1</v>
      </c>
      <c r="AR36" s="231"/>
      <c r="AS36" s="195">
        <f>ROUND(L37*AQ36,0)</f>
        <v>272</v>
      </c>
      <c r="AT36" s="29"/>
    </row>
    <row r="37" spans="1:46" s="155" customFormat="1" ht="17.100000000000001" customHeight="1">
      <c r="A37" s="7">
        <v>16</v>
      </c>
      <c r="B37" s="8">
        <v>8766</v>
      </c>
      <c r="C37" s="9" t="s">
        <v>25</v>
      </c>
      <c r="D37" s="55"/>
      <c r="E37" s="56"/>
      <c r="F37" s="56"/>
      <c r="G37" s="134"/>
      <c r="H37" s="135"/>
      <c r="I37" s="135"/>
      <c r="J37" s="135"/>
      <c r="K37" s="135"/>
      <c r="L37" s="241">
        <f>L9*8</f>
        <v>272</v>
      </c>
      <c r="M37" s="241"/>
      <c r="N37" s="14" t="s">
        <v>121</v>
      </c>
      <c r="O37" s="18"/>
      <c r="P37" s="120" t="s">
        <v>265</v>
      </c>
      <c r="Q37" s="92"/>
      <c r="R37" s="92"/>
      <c r="S37" s="92"/>
      <c r="T37" s="92"/>
      <c r="U37" s="92"/>
      <c r="V37" s="33"/>
      <c r="W37" s="24" t="s">
        <v>1792</v>
      </c>
      <c r="X37" s="239">
        <v>0.7</v>
      </c>
      <c r="Y37" s="240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26"/>
      <c r="AQ37" s="39"/>
      <c r="AR37" s="40"/>
      <c r="AS37" s="195">
        <f>ROUND(L37*X37,0)</f>
        <v>190</v>
      </c>
      <c r="AT37" s="29"/>
    </row>
    <row r="38" spans="1:46" s="155" customFormat="1" ht="17.100000000000001" hidden="1" customHeight="1">
      <c r="A38" s="7">
        <v>16</v>
      </c>
      <c r="B38" s="8">
        <v>8767</v>
      </c>
      <c r="C38" s="9" t="s">
        <v>26</v>
      </c>
      <c r="D38" s="57"/>
      <c r="E38" s="58"/>
      <c r="F38" s="58"/>
      <c r="G38" s="136"/>
      <c r="H38" s="136"/>
      <c r="I38" s="136"/>
      <c r="J38" s="137"/>
      <c r="K38" s="137"/>
      <c r="L38" s="20"/>
      <c r="M38" s="20"/>
      <c r="N38" s="20"/>
      <c r="O38" s="21"/>
      <c r="P38" s="96"/>
      <c r="Q38" s="97"/>
      <c r="R38" s="97"/>
      <c r="S38" s="97"/>
      <c r="T38" s="97"/>
      <c r="U38" s="97"/>
      <c r="V38" s="50"/>
      <c r="W38" s="22" t="s">
        <v>1792</v>
      </c>
      <c r="X38" s="230">
        <v>0.7</v>
      </c>
      <c r="Y38" s="231"/>
      <c r="Z38" s="43" t="s">
        <v>1791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2" t="s">
        <v>1792</v>
      </c>
      <c r="AQ38" s="230">
        <v>1</v>
      </c>
      <c r="AR38" s="231"/>
      <c r="AS38" s="196">
        <f>ROUND(ROUND(L37*X38,0)*AQ38,0)</f>
        <v>190</v>
      </c>
      <c r="AT38" s="29"/>
    </row>
    <row r="39" spans="1:46" s="155" customFormat="1" ht="17.100000000000001" customHeight="1">
      <c r="A39" s="7">
        <v>16</v>
      </c>
      <c r="B39" s="8">
        <v>8768</v>
      </c>
      <c r="C39" s="9" t="s">
        <v>1592</v>
      </c>
      <c r="D39" s="242" t="s">
        <v>2258</v>
      </c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15"/>
      <c r="P39" s="16"/>
      <c r="Q39" s="16"/>
      <c r="R39" s="16"/>
      <c r="S39" s="16"/>
      <c r="T39" s="28"/>
      <c r="U39" s="28"/>
      <c r="V39" s="148"/>
      <c r="W39" s="16"/>
      <c r="X39" s="44"/>
      <c r="Y39" s="45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26"/>
      <c r="AQ39" s="39"/>
      <c r="AR39" s="40"/>
      <c r="AS39" s="195">
        <f>ROUND(L41,0)</f>
        <v>306</v>
      </c>
      <c r="AT39" s="29"/>
    </row>
    <row r="40" spans="1:46" s="155" customFormat="1" ht="17.100000000000001" customHeight="1">
      <c r="A40" s="7">
        <v>16</v>
      </c>
      <c r="B40" s="8">
        <v>8769</v>
      </c>
      <c r="C40" s="9" t="s">
        <v>1593</v>
      </c>
      <c r="D40" s="257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123"/>
      <c r="P40" s="19"/>
      <c r="Q40" s="20"/>
      <c r="R40" s="20"/>
      <c r="S40" s="20"/>
      <c r="T40" s="31"/>
      <c r="U40" s="31"/>
      <c r="V40" s="122"/>
      <c r="W40" s="122"/>
      <c r="X40" s="122"/>
      <c r="Y40" s="129"/>
      <c r="Z40" s="43" t="s">
        <v>1829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2" t="s">
        <v>1830</v>
      </c>
      <c r="AQ40" s="230">
        <v>1</v>
      </c>
      <c r="AR40" s="231"/>
      <c r="AS40" s="195">
        <f>ROUND(L41*AQ40,0)</f>
        <v>306</v>
      </c>
      <c r="AT40" s="29"/>
    </row>
    <row r="41" spans="1:46" s="155" customFormat="1" ht="17.100000000000001" customHeight="1">
      <c r="A41" s="7">
        <v>16</v>
      </c>
      <c r="B41" s="8">
        <v>8770</v>
      </c>
      <c r="C41" s="9" t="s">
        <v>1594</v>
      </c>
      <c r="D41" s="55"/>
      <c r="E41" s="56"/>
      <c r="F41" s="56"/>
      <c r="G41" s="134"/>
      <c r="H41" s="135"/>
      <c r="I41" s="135"/>
      <c r="J41" s="135"/>
      <c r="K41" s="135"/>
      <c r="L41" s="241">
        <f>L9*9</f>
        <v>306</v>
      </c>
      <c r="M41" s="241"/>
      <c r="N41" s="14" t="s">
        <v>121</v>
      </c>
      <c r="O41" s="18"/>
      <c r="P41" s="120" t="s">
        <v>265</v>
      </c>
      <c r="Q41" s="92"/>
      <c r="R41" s="92"/>
      <c r="S41" s="92"/>
      <c r="T41" s="92"/>
      <c r="U41" s="92"/>
      <c r="V41" s="33"/>
      <c r="W41" s="24" t="s">
        <v>1830</v>
      </c>
      <c r="X41" s="239">
        <v>0.7</v>
      </c>
      <c r="Y41" s="240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26"/>
      <c r="AQ41" s="39"/>
      <c r="AR41" s="40"/>
      <c r="AS41" s="195">
        <f>ROUND(L41*X41,0)</f>
        <v>214</v>
      </c>
      <c r="AT41" s="29"/>
    </row>
    <row r="42" spans="1:46" s="155" customFormat="1" ht="17.100000000000001" hidden="1" customHeight="1">
      <c r="A42" s="7"/>
      <c r="B42" s="8"/>
      <c r="C42" s="9"/>
      <c r="D42" s="57"/>
      <c r="E42" s="58"/>
      <c r="F42" s="58"/>
      <c r="G42" s="136"/>
      <c r="H42" s="136"/>
      <c r="I42" s="136"/>
      <c r="J42" s="137"/>
      <c r="K42" s="137"/>
      <c r="L42" s="20"/>
      <c r="M42" s="20"/>
      <c r="N42" s="20"/>
      <c r="O42" s="18"/>
      <c r="P42" s="128"/>
      <c r="Q42" s="92"/>
      <c r="R42" s="92"/>
      <c r="S42" s="92"/>
      <c r="T42" s="92"/>
      <c r="U42" s="92"/>
      <c r="V42" s="33"/>
      <c r="W42" s="24"/>
      <c r="X42" s="27"/>
      <c r="Y42" s="48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26"/>
      <c r="AQ42" s="39"/>
      <c r="AR42" s="40"/>
      <c r="AS42" s="195"/>
      <c r="AT42" s="29"/>
    </row>
    <row r="43" spans="1:46" s="155" customFormat="1" ht="17.100000000000001" customHeight="1">
      <c r="A43" s="7">
        <v>16</v>
      </c>
      <c r="B43" s="8">
        <v>8771</v>
      </c>
      <c r="C43" s="9" t="s">
        <v>1037</v>
      </c>
      <c r="D43" s="242" t="s">
        <v>2259</v>
      </c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15"/>
      <c r="P43" s="16"/>
      <c r="Q43" s="16"/>
      <c r="R43" s="16"/>
      <c r="S43" s="16"/>
      <c r="T43" s="28"/>
      <c r="U43" s="28"/>
      <c r="V43" s="148"/>
      <c r="W43" s="16"/>
      <c r="X43" s="44"/>
      <c r="Y43" s="45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26"/>
      <c r="AQ43" s="39"/>
      <c r="AR43" s="40"/>
      <c r="AS43" s="195">
        <f>ROUND(L45,0)</f>
        <v>340</v>
      </c>
      <c r="AT43" s="29"/>
    </row>
    <row r="44" spans="1:46" s="155" customFormat="1" ht="17.100000000000001" customHeight="1">
      <c r="A44" s="7">
        <v>16</v>
      </c>
      <c r="B44" s="8">
        <v>8772</v>
      </c>
      <c r="C44" s="9" t="s">
        <v>1038</v>
      </c>
      <c r="D44" s="257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123"/>
      <c r="P44" s="19"/>
      <c r="Q44" s="20"/>
      <c r="R44" s="20"/>
      <c r="S44" s="20"/>
      <c r="T44" s="31"/>
      <c r="U44" s="31"/>
      <c r="V44" s="122"/>
      <c r="W44" s="122"/>
      <c r="X44" s="122"/>
      <c r="Y44" s="129"/>
      <c r="Z44" s="43" t="s">
        <v>1829</v>
      </c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2" t="s">
        <v>1830</v>
      </c>
      <c r="AQ44" s="230">
        <v>1</v>
      </c>
      <c r="AR44" s="231"/>
      <c r="AS44" s="195">
        <f>ROUND(L45*AQ44,0)</f>
        <v>340</v>
      </c>
      <c r="AT44" s="29"/>
    </row>
    <row r="45" spans="1:46" s="155" customFormat="1" ht="17.100000000000001" customHeight="1">
      <c r="A45" s="7">
        <v>16</v>
      </c>
      <c r="B45" s="8">
        <v>8773</v>
      </c>
      <c r="C45" s="9" t="s">
        <v>27</v>
      </c>
      <c r="D45" s="55"/>
      <c r="E45" s="56"/>
      <c r="F45" s="56"/>
      <c r="G45" s="134"/>
      <c r="H45" s="135"/>
      <c r="I45" s="135"/>
      <c r="J45" s="135"/>
      <c r="K45" s="135"/>
      <c r="L45" s="241">
        <f>L9*10</f>
        <v>340</v>
      </c>
      <c r="M45" s="241"/>
      <c r="N45" s="14" t="s">
        <v>121</v>
      </c>
      <c r="O45" s="18"/>
      <c r="P45" s="120" t="s">
        <v>265</v>
      </c>
      <c r="Q45" s="92"/>
      <c r="R45" s="92"/>
      <c r="S45" s="92"/>
      <c r="T45" s="92"/>
      <c r="U45" s="92"/>
      <c r="V45" s="33"/>
      <c r="W45" s="24" t="s">
        <v>1830</v>
      </c>
      <c r="X45" s="239">
        <v>0.7</v>
      </c>
      <c r="Y45" s="240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26"/>
      <c r="AQ45" s="39"/>
      <c r="AR45" s="40"/>
      <c r="AS45" s="195">
        <f>ROUND(L45*X45,0)</f>
        <v>238</v>
      </c>
      <c r="AT45" s="29"/>
    </row>
    <row r="46" spans="1:46" s="155" customFormat="1" ht="17.100000000000001" hidden="1" customHeight="1">
      <c r="A46" s="7">
        <v>16</v>
      </c>
      <c r="B46" s="8">
        <v>8774</v>
      </c>
      <c r="C46" s="9" t="s">
        <v>28</v>
      </c>
      <c r="D46" s="57"/>
      <c r="E46" s="58"/>
      <c r="F46" s="58"/>
      <c r="G46" s="136"/>
      <c r="H46" s="136"/>
      <c r="I46" s="136"/>
      <c r="J46" s="137"/>
      <c r="K46" s="137"/>
      <c r="L46" s="20"/>
      <c r="M46" s="20"/>
      <c r="N46" s="20"/>
      <c r="O46" s="21"/>
      <c r="P46" s="96"/>
      <c r="Q46" s="97"/>
      <c r="R46" s="97"/>
      <c r="S46" s="97"/>
      <c r="T46" s="97"/>
      <c r="U46" s="97"/>
      <c r="V46" s="50"/>
      <c r="W46" s="22" t="s">
        <v>1830</v>
      </c>
      <c r="X46" s="230">
        <v>0.7</v>
      </c>
      <c r="Y46" s="231"/>
      <c r="Z46" s="43" t="s">
        <v>1829</v>
      </c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2" t="s">
        <v>1830</v>
      </c>
      <c r="AQ46" s="230">
        <v>1</v>
      </c>
      <c r="AR46" s="231"/>
      <c r="AS46" s="196">
        <f>ROUND(ROUND(L45*X46,0)*AQ46,0)</f>
        <v>238</v>
      </c>
      <c r="AT46" s="29"/>
    </row>
    <row r="47" spans="1:46" s="155" customFormat="1" ht="17.100000000000001" customHeight="1">
      <c r="A47" s="7">
        <v>16</v>
      </c>
      <c r="B47" s="8">
        <v>8775</v>
      </c>
      <c r="C47" s="9" t="s">
        <v>1595</v>
      </c>
      <c r="D47" s="242" t="s">
        <v>2260</v>
      </c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15"/>
      <c r="P47" s="16"/>
      <c r="Q47" s="16"/>
      <c r="R47" s="16"/>
      <c r="S47" s="16"/>
      <c r="T47" s="28"/>
      <c r="U47" s="28"/>
      <c r="V47" s="148"/>
      <c r="W47" s="16"/>
      <c r="X47" s="44"/>
      <c r="Y47" s="45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26"/>
      <c r="AQ47" s="39"/>
      <c r="AR47" s="40"/>
      <c r="AS47" s="195">
        <f>ROUND(L49,0)</f>
        <v>374</v>
      </c>
      <c r="AT47" s="29"/>
    </row>
    <row r="48" spans="1:46" s="155" customFormat="1" ht="17.100000000000001" customHeight="1">
      <c r="A48" s="7">
        <v>16</v>
      </c>
      <c r="B48" s="8">
        <v>8776</v>
      </c>
      <c r="C48" s="9" t="s">
        <v>1596</v>
      </c>
      <c r="D48" s="257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123"/>
      <c r="P48" s="19"/>
      <c r="Q48" s="20"/>
      <c r="R48" s="20"/>
      <c r="S48" s="20"/>
      <c r="T48" s="31"/>
      <c r="U48" s="31"/>
      <c r="V48" s="122"/>
      <c r="W48" s="122"/>
      <c r="X48" s="122"/>
      <c r="Y48" s="129"/>
      <c r="Z48" s="43" t="s">
        <v>1829</v>
      </c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2" t="s">
        <v>1830</v>
      </c>
      <c r="AQ48" s="230">
        <v>1</v>
      </c>
      <c r="AR48" s="231"/>
      <c r="AS48" s="195">
        <f>ROUND(L49*AQ48,0)</f>
        <v>374</v>
      </c>
      <c r="AT48" s="29"/>
    </row>
    <row r="49" spans="1:46" s="155" customFormat="1" ht="17.100000000000001" customHeight="1">
      <c r="A49" s="7">
        <v>16</v>
      </c>
      <c r="B49" s="8">
        <v>8777</v>
      </c>
      <c r="C49" s="9" t="s">
        <v>1597</v>
      </c>
      <c r="D49" s="55"/>
      <c r="E49" s="56"/>
      <c r="F49" s="56"/>
      <c r="G49" s="134"/>
      <c r="H49" s="135"/>
      <c r="I49" s="135"/>
      <c r="J49" s="135"/>
      <c r="K49" s="135"/>
      <c r="L49" s="241">
        <f>L9*11</f>
        <v>374</v>
      </c>
      <c r="M49" s="241"/>
      <c r="N49" s="14" t="s">
        <v>121</v>
      </c>
      <c r="O49" s="18"/>
      <c r="P49" s="120" t="s">
        <v>265</v>
      </c>
      <c r="Q49" s="92"/>
      <c r="R49" s="92"/>
      <c r="S49" s="92"/>
      <c r="T49" s="92"/>
      <c r="U49" s="92"/>
      <c r="V49" s="33"/>
      <c r="W49" s="24" t="s">
        <v>1830</v>
      </c>
      <c r="X49" s="239">
        <v>0.7</v>
      </c>
      <c r="Y49" s="240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26"/>
      <c r="AQ49" s="39"/>
      <c r="AR49" s="40"/>
      <c r="AS49" s="195">
        <f>ROUND(L49*X49,0)</f>
        <v>262</v>
      </c>
      <c r="AT49" s="29"/>
    </row>
    <row r="50" spans="1:46" s="155" customFormat="1" ht="17.100000000000001" hidden="1" customHeight="1">
      <c r="A50" s="7"/>
      <c r="B50" s="8"/>
      <c r="C50" s="9"/>
      <c r="D50" s="57"/>
      <c r="E50" s="58"/>
      <c r="F50" s="58"/>
      <c r="G50" s="136"/>
      <c r="H50" s="136"/>
      <c r="I50" s="136"/>
      <c r="J50" s="137"/>
      <c r="K50" s="137"/>
      <c r="L50" s="20"/>
      <c r="M50" s="20"/>
      <c r="N50" s="20"/>
      <c r="O50" s="18"/>
      <c r="P50" s="128"/>
      <c r="Q50" s="92"/>
      <c r="R50" s="92"/>
      <c r="S50" s="92"/>
      <c r="T50" s="92"/>
      <c r="U50" s="92"/>
      <c r="V50" s="33"/>
      <c r="W50" s="24"/>
      <c r="X50" s="27"/>
      <c r="Y50" s="48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26"/>
      <c r="AQ50" s="39"/>
      <c r="AR50" s="40"/>
      <c r="AS50" s="195"/>
      <c r="AT50" s="29"/>
    </row>
    <row r="51" spans="1:46" s="155" customFormat="1" ht="17.100000000000001" customHeight="1">
      <c r="A51" s="7">
        <v>16</v>
      </c>
      <c r="B51" s="8">
        <v>8778</v>
      </c>
      <c r="C51" s="9" t="s">
        <v>1039</v>
      </c>
      <c r="D51" s="242" t="s">
        <v>1850</v>
      </c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15"/>
      <c r="P51" s="16"/>
      <c r="Q51" s="16"/>
      <c r="R51" s="16"/>
      <c r="S51" s="16"/>
      <c r="T51" s="28"/>
      <c r="U51" s="28"/>
      <c r="V51" s="148"/>
      <c r="W51" s="16"/>
      <c r="X51" s="44"/>
      <c r="Y51" s="45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26"/>
      <c r="AQ51" s="39"/>
      <c r="AR51" s="40"/>
      <c r="AS51" s="195">
        <f>ROUND(L53,0)</f>
        <v>408</v>
      </c>
      <c r="AT51" s="29"/>
    </row>
    <row r="52" spans="1:46" s="155" customFormat="1" ht="17.100000000000001" customHeight="1">
      <c r="A52" s="7">
        <v>16</v>
      </c>
      <c r="B52" s="8">
        <v>8779</v>
      </c>
      <c r="C52" s="9" t="s">
        <v>1040</v>
      </c>
      <c r="D52" s="257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123"/>
      <c r="P52" s="19"/>
      <c r="Q52" s="20"/>
      <c r="R52" s="20"/>
      <c r="S52" s="20"/>
      <c r="T52" s="31"/>
      <c r="U52" s="31"/>
      <c r="V52" s="122"/>
      <c r="W52" s="122"/>
      <c r="X52" s="122"/>
      <c r="Y52" s="129"/>
      <c r="Z52" s="43" t="s">
        <v>1829</v>
      </c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2" t="s">
        <v>1830</v>
      </c>
      <c r="AQ52" s="230">
        <v>1</v>
      </c>
      <c r="AR52" s="231"/>
      <c r="AS52" s="195">
        <f>ROUND(L53*AQ52,0)</f>
        <v>408</v>
      </c>
      <c r="AT52" s="29"/>
    </row>
    <row r="53" spans="1:46" s="155" customFormat="1" ht="17.100000000000001" customHeight="1">
      <c r="A53" s="7">
        <v>16</v>
      </c>
      <c r="B53" s="8">
        <v>8780</v>
      </c>
      <c r="C53" s="9" t="s">
        <v>29</v>
      </c>
      <c r="D53" s="55"/>
      <c r="E53" s="56"/>
      <c r="F53" s="56"/>
      <c r="G53" s="134"/>
      <c r="H53" s="135"/>
      <c r="I53" s="135"/>
      <c r="J53" s="135"/>
      <c r="K53" s="135"/>
      <c r="L53" s="241">
        <f>L9*12</f>
        <v>408</v>
      </c>
      <c r="M53" s="241"/>
      <c r="N53" s="14" t="s">
        <v>121</v>
      </c>
      <c r="O53" s="18"/>
      <c r="P53" s="120" t="s">
        <v>265</v>
      </c>
      <c r="Q53" s="92"/>
      <c r="R53" s="92"/>
      <c r="S53" s="92"/>
      <c r="T53" s="92"/>
      <c r="U53" s="92"/>
      <c r="V53" s="33"/>
      <c r="W53" s="24" t="s">
        <v>1830</v>
      </c>
      <c r="X53" s="239">
        <v>0.7</v>
      </c>
      <c r="Y53" s="240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26"/>
      <c r="AQ53" s="39"/>
      <c r="AR53" s="40"/>
      <c r="AS53" s="195">
        <f>ROUND(L53*X53,0)</f>
        <v>286</v>
      </c>
      <c r="AT53" s="29"/>
    </row>
    <row r="54" spans="1:46" s="155" customFormat="1" ht="17.100000000000001" hidden="1" customHeight="1">
      <c r="A54" s="7">
        <v>16</v>
      </c>
      <c r="B54" s="8">
        <v>8781</v>
      </c>
      <c r="C54" s="9" t="s">
        <v>30</v>
      </c>
      <c r="D54" s="57"/>
      <c r="E54" s="58"/>
      <c r="F54" s="58"/>
      <c r="G54" s="136"/>
      <c r="H54" s="136"/>
      <c r="I54" s="136"/>
      <c r="J54" s="137"/>
      <c r="K54" s="137"/>
      <c r="L54" s="20"/>
      <c r="M54" s="20"/>
      <c r="N54" s="20"/>
      <c r="O54" s="21"/>
      <c r="P54" s="96"/>
      <c r="Q54" s="97"/>
      <c r="R54" s="97"/>
      <c r="S54" s="97"/>
      <c r="T54" s="97"/>
      <c r="U54" s="97"/>
      <c r="V54" s="50"/>
      <c r="W54" s="22" t="s">
        <v>1830</v>
      </c>
      <c r="X54" s="230">
        <v>0.7</v>
      </c>
      <c r="Y54" s="231"/>
      <c r="Z54" s="43" t="s">
        <v>1829</v>
      </c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2" t="s">
        <v>1830</v>
      </c>
      <c r="AQ54" s="230">
        <v>1</v>
      </c>
      <c r="AR54" s="231"/>
      <c r="AS54" s="196">
        <f>ROUND(ROUND(L53*X54,0)*AQ54,0)</f>
        <v>286</v>
      </c>
      <c r="AT54" s="29"/>
    </row>
    <row r="55" spans="1:46" s="155" customFormat="1" ht="17.100000000000001" customHeight="1">
      <c r="A55" s="7">
        <v>16</v>
      </c>
      <c r="B55" s="8">
        <v>8782</v>
      </c>
      <c r="C55" s="9" t="s">
        <v>1598</v>
      </c>
      <c r="D55" s="242" t="s">
        <v>1851</v>
      </c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15"/>
      <c r="P55" s="16"/>
      <c r="Q55" s="16"/>
      <c r="R55" s="16"/>
      <c r="S55" s="16"/>
      <c r="T55" s="28"/>
      <c r="U55" s="28"/>
      <c r="V55" s="148"/>
      <c r="W55" s="16"/>
      <c r="X55" s="44"/>
      <c r="Y55" s="45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26"/>
      <c r="AQ55" s="39"/>
      <c r="AR55" s="40"/>
      <c r="AS55" s="195">
        <f>ROUND(L57,0)</f>
        <v>442</v>
      </c>
      <c r="AT55" s="29"/>
    </row>
    <row r="56" spans="1:46" s="155" customFormat="1" ht="17.100000000000001" customHeight="1">
      <c r="A56" s="7">
        <v>16</v>
      </c>
      <c r="B56" s="8">
        <v>8783</v>
      </c>
      <c r="C56" s="9" t="s">
        <v>1599</v>
      </c>
      <c r="D56" s="257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123"/>
      <c r="P56" s="19"/>
      <c r="Q56" s="20"/>
      <c r="R56" s="20"/>
      <c r="S56" s="20"/>
      <c r="T56" s="31"/>
      <c r="U56" s="31"/>
      <c r="V56" s="122"/>
      <c r="W56" s="122"/>
      <c r="X56" s="122"/>
      <c r="Y56" s="129"/>
      <c r="Z56" s="43" t="s">
        <v>1829</v>
      </c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2" t="s">
        <v>1830</v>
      </c>
      <c r="AQ56" s="230">
        <v>1</v>
      </c>
      <c r="AR56" s="231"/>
      <c r="AS56" s="195">
        <f>ROUND(L57*AQ56,0)</f>
        <v>442</v>
      </c>
      <c r="AT56" s="29"/>
    </row>
    <row r="57" spans="1:46" s="155" customFormat="1" ht="17.100000000000001" customHeight="1">
      <c r="A57" s="7">
        <v>16</v>
      </c>
      <c r="B57" s="8">
        <v>8784</v>
      </c>
      <c r="C57" s="9" t="s">
        <v>1600</v>
      </c>
      <c r="D57" s="55"/>
      <c r="E57" s="56"/>
      <c r="F57" s="56"/>
      <c r="G57" s="134"/>
      <c r="H57" s="135"/>
      <c r="I57" s="135"/>
      <c r="J57" s="135"/>
      <c r="K57" s="135"/>
      <c r="L57" s="241">
        <f>L9*13</f>
        <v>442</v>
      </c>
      <c r="M57" s="241"/>
      <c r="N57" s="14" t="s">
        <v>121</v>
      </c>
      <c r="O57" s="18"/>
      <c r="P57" s="120" t="s">
        <v>265</v>
      </c>
      <c r="Q57" s="92"/>
      <c r="R57" s="92"/>
      <c r="S57" s="92"/>
      <c r="T57" s="92"/>
      <c r="U57" s="92"/>
      <c r="V57" s="33"/>
      <c r="W57" s="24" t="s">
        <v>1830</v>
      </c>
      <c r="X57" s="239">
        <v>0.7</v>
      </c>
      <c r="Y57" s="240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26"/>
      <c r="AQ57" s="39"/>
      <c r="AR57" s="40"/>
      <c r="AS57" s="195">
        <f>ROUND(L57*X57,0)</f>
        <v>309</v>
      </c>
      <c r="AT57" s="29"/>
    </row>
    <row r="58" spans="1:46" s="155" customFormat="1" ht="17.100000000000001" hidden="1" customHeight="1">
      <c r="A58" s="7"/>
      <c r="B58" s="8"/>
      <c r="C58" s="9"/>
      <c r="D58" s="57"/>
      <c r="E58" s="58"/>
      <c r="F58" s="58"/>
      <c r="G58" s="136"/>
      <c r="H58" s="136"/>
      <c r="I58" s="136"/>
      <c r="J58" s="137"/>
      <c r="K58" s="137"/>
      <c r="L58" s="20"/>
      <c r="M58" s="20"/>
      <c r="N58" s="20"/>
      <c r="O58" s="18"/>
      <c r="P58" s="128"/>
      <c r="Q58" s="92"/>
      <c r="R58" s="92"/>
      <c r="S58" s="92"/>
      <c r="T58" s="92"/>
      <c r="U58" s="92"/>
      <c r="V58" s="33"/>
      <c r="W58" s="24"/>
      <c r="X58" s="27"/>
      <c r="Y58" s="48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26"/>
      <c r="AQ58" s="39"/>
      <c r="AR58" s="40"/>
      <c r="AS58" s="195"/>
      <c r="AT58" s="29"/>
    </row>
    <row r="59" spans="1:46" s="155" customFormat="1" ht="17.100000000000001" customHeight="1">
      <c r="A59" s="7">
        <v>16</v>
      </c>
      <c r="B59" s="8">
        <v>8785</v>
      </c>
      <c r="C59" s="9" t="s">
        <v>1041</v>
      </c>
      <c r="D59" s="242" t="s">
        <v>2261</v>
      </c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15"/>
      <c r="P59" s="16"/>
      <c r="Q59" s="16"/>
      <c r="R59" s="16"/>
      <c r="S59" s="16"/>
      <c r="T59" s="28"/>
      <c r="U59" s="28"/>
      <c r="V59" s="148"/>
      <c r="W59" s="16"/>
      <c r="X59" s="44"/>
      <c r="Y59" s="45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26"/>
      <c r="AQ59" s="39"/>
      <c r="AR59" s="40"/>
      <c r="AS59" s="195">
        <f>ROUND(L61,0)</f>
        <v>476</v>
      </c>
      <c r="AT59" s="29"/>
    </row>
    <row r="60" spans="1:46" s="155" customFormat="1" ht="17.100000000000001" customHeight="1">
      <c r="A60" s="7">
        <v>16</v>
      </c>
      <c r="B60" s="8">
        <v>8786</v>
      </c>
      <c r="C60" s="9" t="s">
        <v>1042</v>
      </c>
      <c r="D60" s="257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123"/>
      <c r="P60" s="19"/>
      <c r="Q60" s="20"/>
      <c r="R60" s="20"/>
      <c r="S60" s="20"/>
      <c r="T60" s="31"/>
      <c r="U60" s="31"/>
      <c r="V60" s="122"/>
      <c r="W60" s="122"/>
      <c r="X60" s="122"/>
      <c r="Y60" s="129"/>
      <c r="Z60" s="43" t="s">
        <v>1829</v>
      </c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2" t="s">
        <v>1830</v>
      </c>
      <c r="AQ60" s="230">
        <v>1</v>
      </c>
      <c r="AR60" s="231"/>
      <c r="AS60" s="195">
        <f>ROUND(L61*AQ60,0)</f>
        <v>476</v>
      </c>
      <c r="AT60" s="29"/>
    </row>
    <row r="61" spans="1:46" s="155" customFormat="1" ht="17.100000000000001" customHeight="1">
      <c r="A61" s="7">
        <v>16</v>
      </c>
      <c r="B61" s="8">
        <v>8787</v>
      </c>
      <c r="C61" s="9" t="s">
        <v>31</v>
      </c>
      <c r="D61" s="55"/>
      <c r="E61" s="56"/>
      <c r="F61" s="56"/>
      <c r="G61" s="134"/>
      <c r="H61" s="135"/>
      <c r="I61" s="135"/>
      <c r="J61" s="135"/>
      <c r="K61" s="135"/>
      <c r="L61" s="241">
        <f>L9*14</f>
        <v>476</v>
      </c>
      <c r="M61" s="241"/>
      <c r="N61" s="14" t="s">
        <v>121</v>
      </c>
      <c r="O61" s="18"/>
      <c r="P61" s="120" t="s">
        <v>265</v>
      </c>
      <c r="Q61" s="92"/>
      <c r="R61" s="92"/>
      <c r="S61" s="92"/>
      <c r="T61" s="92"/>
      <c r="U61" s="92"/>
      <c r="V61" s="33"/>
      <c r="W61" s="24" t="s">
        <v>1830</v>
      </c>
      <c r="X61" s="239">
        <v>0.7</v>
      </c>
      <c r="Y61" s="240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26"/>
      <c r="AQ61" s="39"/>
      <c r="AR61" s="40"/>
      <c r="AS61" s="195">
        <f>ROUND(L61*X61,0)</f>
        <v>333</v>
      </c>
      <c r="AT61" s="29"/>
    </row>
    <row r="62" spans="1:46" s="155" customFormat="1" ht="17.100000000000001" hidden="1" customHeight="1">
      <c r="A62" s="7">
        <v>16</v>
      </c>
      <c r="B62" s="8">
        <v>8788</v>
      </c>
      <c r="C62" s="9" t="s">
        <v>32</v>
      </c>
      <c r="D62" s="57"/>
      <c r="E62" s="58"/>
      <c r="F62" s="58"/>
      <c r="G62" s="136"/>
      <c r="H62" s="136"/>
      <c r="I62" s="136"/>
      <c r="J62" s="137"/>
      <c r="K62" s="137"/>
      <c r="L62" s="20"/>
      <c r="M62" s="20"/>
      <c r="N62" s="20"/>
      <c r="O62" s="21"/>
      <c r="P62" s="96"/>
      <c r="Q62" s="97"/>
      <c r="R62" s="97"/>
      <c r="S62" s="97"/>
      <c r="T62" s="97"/>
      <c r="U62" s="97"/>
      <c r="V62" s="50"/>
      <c r="W62" s="22" t="s">
        <v>1830</v>
      </c>
      <c r="X62" s="230">
        <v>0.7</v>
      </c>
      <c r="Y62" s="231"/>
      <c r="Z62" s="43" t="s">
        <v>1829</v>
      </c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2" t="s">
        <v>1830</v>
      </c>
      <c r="AQ62" s="230">
        <v>1</v>
      </c>
      <c r="AR62" s="231"/>
      <c r="AS62" s="196">
        <f>ROUND(ROUND(L61*X62,0)*AQ62,0)</f>
        <v>333</v>
      </c>
      <c r="AT62" s="29"/>
    </row>
    <row r="63" spans="1:46" s="155" customFormat="1" ht="17.100000000000001" customHeight="1">
      <c r="A63" s="7">
        <v>16</v>
      </c>
      <c r="B63" s="8">
        <v>8789</v>
      </c>
      <c r="C63" s="9" t="s">
        <v>1601</v>
      </c>
      <c r="D63" s="242" t="s">
        <v>2262</v>
      </c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15"/>
      <c r="P63" s="16"/>
      <c r="Q63" s="16"/>
      <c r="R63" s="16"/>
      <c r="S63" s="16"/>
      <c r="T63" s="28"/>
      <c r="U63" s="28"/>
      <c r="V63" s="148"/>
      <c r="W63" s="16"/>
      <c r="X63" s="44"/>
      <c r="Y63" s="45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26"/>
      <c r="AQ63" s="39"/>
      <c r="AR63" s="40"/>
      <c r="AS63" s="195">
        <f>ROUND(L65,0)</f>
        <v>510</v>
      </c>
      <c r="AT63" s="29"/>
    </row>
    <row r="64" spans="1:46" s="155" customFormat="1" ht="17.100000000000001" customHeight="1">
      <c r="A64" s="7">
        <v>16</v>
      </c>
      <c r="B64" s="8">
        <v>8790</v>
      </c>
      <c r="C64" s="9" t="s">
        <v>1602</v>
      </c>
      <c r="D64" s="257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123"/>
      <c r="P64" s="19"/>
      <c r="Q64" s="20"/>
      <c r="R64" s="20"/>
      <c r="S64" s="20"/>
      <c r="T64" s="31"/>
      <c r="U64" s="31"/>
      <c r="V64" s="122"/>
      <c r="W64" s="122"/>
      <c r="X64" s="122"/>
      <c r="Y64" s="129"/>
      <c r="Z64" s="43" t="s">
        <v>1829</v>
      </c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2" t="s">
        <v>1830</v>
      </c>
      <c r="AQ64" s="230">
        <v>1</v>
      </c>
      <c r="AR64" s="231"/>
      <c r="AS64" s="195">
        <f>ROUND(L65*AQ64,0)</f>
        <v>510</v>
      </c>
      <c r="AT64" s="29"/>
    </row>
    <row r="65" spans="1:46" s="155" customFormat="1" ht="17.100000000000001" customHeight="1">
      <c r="A65" s="7">
        <v>16</v>
      </c>
      <c r="B65" s="8">
        <v>8791</v>
      </c>
      <c r="C65" s="9" t="s">
        <v>1603</v>
      </c>
      <c r="D65" s="55"/>
      <c r="E65" s="56"/>
      <c r="F65" s="56"/>
      <c r="G65" s="134"/>
      <c r="H65" s="135"/>
      <c r="I65" s="135"/>
      <c r="J65" s="135"/>
      <c r="K65" s="135"/>
      <c r="L65" s="241">
        <f>L9*15</f>
        <v>510</v>
      </c>
      <c r="M65" s="241"/>
      <c r="N65" s="14" t="s">
        <v>121</v>
      </c>
      <c r="O65" s="18"/>
      <c r="P65" s="120" t="s">
        <v>265</v>
      </c>
      <c r="Q65" s="92"/>
      <c r="R65" s="92"/>
      <c r="S65" s="92"/>
      <c r="T65" s="92"/>
      <c r="U65" s="92"/>
      <c r="V65" s="33"/>
      <c r="W65" s="24" t="s">
        <v>1830</v>
      </c>
      <c r="X65" s="239">
        <v>0.7</v>
      </c>
      <c r="Y65" s="240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26"/>
      <c r="AQ65" s="39"/>
      <c r="AR65" s="40"/>
      <c r="AS65" s="195">
        <f>ROUND(L65*X65,0)</f>
        <v>357</v>
      </c>
      <c r="AT65" s="29"/>
    </row>
    <row r="66" spans="1:46" s="155" customFormat="1" ht="17.100000000000001" hidden="1" customHeight="1">
      <c r="A66" s="7"/>
      <c r="B66" s="8"/>
      <c r="C66" s="9"/>
      <c r="D66" s="57"/>
      <c r="E66" s="58"/>
      <c r="F66" s="58"/>
      <c r="G66" s="136"/>
      <c r="H66" s="136"/>
      <c r="I66" s="136"/>
      <c r="J66" s="137"/>
      <c r="K66" s="137"/>
      <c r="L66" s="20"/>
      <c r="M66" s="20"/>
      <c r="N66" s="20"/>
      <c r="O66" s="18"/>
      <c r="P66" s="128"/>
      <c r="Q66" s="92"/>
      <c r="R66" s="92"/>
      <c r="S66" s="92"/>
      <c r="T66" s="92"/>
      <c r="U66" s="92"/>
      <c r="V66" s="33"/>
      <c r="W66" s="24"/>
      <c r="X66" s="27"/>
      <c r="Y66" s="48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26"/>
      <c r="AQ66" s="39"/>
      <c r="AR66" s="40"/>
      <c r="AS66" s="195"/>
      <c r="AT66" s="29"/>
    </row>
    <row r="67" spans="1:46" s="155" customFormat="1" ht="17.100000000000001" customHeight="1">
      <c r="A67" s="7">
        <v>16</v>
      </c>
      <c r="B67" s="8">
        <v>8792</v>
      </c>
      <c r="C67" s="9" t="s">
        <v>1043</v>
      </c>
      <c r="D67" s="242" t="s">
        <v>1852</v>
      </c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15"/>
      <c r="P67" s="16"/>
      <c r="Q67" s="16"/>
      <c r="R67" s="16"/>
      <c r="S67" s="16"/>
      <c r="T67" s="28"/>
      <c r="U67" s="28"/>
      <c r="V67" s="148"/>
      <c r="W67" s="16"/>
      <c r="X67" s="44"/>
      <c r="Y67" s="45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26"/>
      <c r="AQ67" s="39"/>
      <c r="AR67" s="40"/>
      <c r="AS67" s="195">
        <f>ROUND(L69,0)</f>
        <v>544</v>
      </c>
      <c r="AT67" s="29"/>
    </row>
    <row r="68" spans="1:46" s="155" customFormat="1" ht="17.100000000000001" customHeight="1">
      <c r="A68" s="7">
        <v>16</v>
      </c>
      <c r="B68" s="8">
        <v>8793</v>
      </c>
      <c r="C68" s="9" t="s">
        <v>1044</v>
      </c>
      <c r="D68" s="257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123"/>
      <c r="P68" s="19"/>
      <c r="Q68" s="20"/>
      <c r="R68" s="20"/>
      <c r="S68" s="20"/>
      <c r="T68" s="31"/>
      <c r="U68" s="31"/>
      <c r="V68" s="122"/>
      <c r="W68" s="122"/>
      <c r="X68" s="122"/>
      <c r="Y68" s="129"/>
      <c r="Z68" s="43" t="s">
        <v>1829</v>
      </c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2" t="s">
        <v>1830</v>
      </c>
      <c r="AQ68" s="230">
        <v>1</v>
      </c>
      <c r="AR68" s="231"/>
      <c r="AS68" s="195">
        <f>ROUND(L69*AQ68,0)</f>
        <v>544</v>
      </c>
      <c r="AT68" s="29"/>
    </row>
    <row r="69" spans="1:46" s="155" customFormat="1" ht="17.100000000000001" customHeight="1">
      <c r="A69" s="7">
        <v>16</v>
      </c>
      <c r="B69" s="8">
        <v>8794</v>
      </c>
      <c r="C69" s="9" t="s">
        <v>33</v>
      </c>
      <c r="D69" s="55"/>
      <c r="E69" s="56"/>
      <c r="F69" s="56"/>
      <c r="G69" s="134"/>
      <c r="H69" s="135"/>
      <c r="I69" s="135"/>
      <c r="J69" s="135"/>
      <c r="K69" s="135"/>
      <c r="L69" s="241">
        <f>L9*16</f>
        <v>544</v>
      </c>
      <c r="M69" s="241"/>
      <c r="N69" s="14" t="s">
        <v>121</v>
      </c>
      <c r="O69" s="18"/>
      <c r="P69" s="120" t="s">
        <v>265</v>
      </c>
      <c r="Q69" s="92"/>
      <c r="R69" s="92"/>
      <c r="S69" s="92"/>
      <c r="T69" s="92"/>
      <c r="U69" s="92"/>
      <c r="V69" s="33"/>
      <c r="W69" s="24" t="s">
        <v>1830</v>
      </c>
      <c r="X69" s="239">
        <v>0.7</v>
      </c>
      <c r="Y69" s="240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26"/>
      <c r="AQ69" s="39"/>
      <c r="AR69" s="40"/>
      <c r="AS69" s="195">
        <f>ROUND(L69*X69,0)</f>
        <v>381</v>
      </c>
      <c r="AT69" s="29"/>
    </row>
    <row r="70" spans="1:46" s="155" customFormat="1" ht="17.100000000000001" hidden="1" customHeight="1">
      <c r="A70" s="7">
        <v>16</v>
      </c>
      <c r="B70" s="8">
        <v>8795</v>
      </c>
      <c r="C70" s="9" t="s">
        <v>34</v>
      </c>
      <c r="D70" s="57"/>
      <c r="E70" s="58"/>
      <c r="F70" s="58"/>
      <c r="G70" s="136"/>
      <c r="H70" s="136"/>
      <c r="I70" s="136"/>
      <c r="J70" s="137"/>
      <c r="K70" s="137"/>
      <c r="L70" s="20"/>
      <c r="M70" s="20"/>
      <c r="N70" s="20"/>
      <c r="O70" s="21"/>
      <c r="P70" s="96"/>
      <c r="Q70" s="97"/>
      <c r="R70" s="97"/>
      <c r="S70" s="97"/>
      <c r="T70" s="97"/>
      <c r="U70" s="97"/>
      <c r="V70" s="50"/>
      <c r="W70" s="22" t="s">
        <v>1830</v>
      </c>
      <c r="X70" s="230">
        <v>0.7</v>
      </c>
      <c r="Y70" s="231"/>
      <c r="Z70" s="43" t="s">
        <v>1829</v>
      </c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2" t="s">
        <v>1830</v>
      </c>
      <c r="AQ70" s="230">
        <v>1</v>
      </c>
      <c r="AR70" s="231"/>
      <c r="AS70" s="196">
        <f>ROUND(ROUND(L69*X70,0)*AQ70,0)</f>
        <v>381</v>
      </c>
      <c r="AT70" s="29"/>
    </row>
    <row r="71" spans="1:46" s="155" customFormat="1" ht="17.100000000000001" customHeight="1">
      <c r="A71" s="7">
        <v>16</v>
      </c>
      <c r="B71" s="8">
        <v>8796</v>
      </c>
      <c r="C71" s="9" t="s">
        <v>1604</v>
      </c>
      <c r="D71" s="242" t="s">
        <v>2263</v>
      </c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15"/>
      <c r="P71" s="16"/>
      <c r="Q71" s="16"/>
      <c r="R71" s="16"/>
      <c r="S71" s="16"/>
      <c r="T71" s="28"/>
      <c r="U71" s="28"/>
      <c r="V71" s="148"/>
      <c r="W71" s="16"/>
      <c r="X71" s="44"/>
      <c r="Y71" s="45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26"/>
      <c r="AQ71" s="39"/>
      <c r="AR71" s="40"/>
      <c r="AS71" s="195">
        <f>ROUND(L73,0)</f>
        <v>578</v>
      </c>
      <c r="AT71" s="29"/>
    </row>
    <row r="72" spans="1:46" s="155" customFormat="1" ht="17.100000000000001" customHeight="1">
      <c r="A72" s="7">
        <v>16</v>
      </c>
      <c r="B72" s="8">
        <v>8797</v>
      </c>
      <c r="C72" s="9" t="s">
        <v>1605</v>
      </c>
      <c r="D72" s="257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123"/>
      <c r="P72" s="19"/>
      <c r="Q72" s="20"/>
      <c r="R72" s="20"/>
      <c r="S72" s="20"/>
      <c r="T72" s="31"/>
      <c r="U72" s="31"/>
      <c r="V72" s="122"/>
      <c r="W72" s="122"/>
      <c r="X72" s="122"/>
      <c r="Y72" s="129"/>
      <c r="Z72" s="43" t="s">
        <v>1829</v>
      </c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2" t="s">
        <v>1830</v>
      </c>
      <c r="AQ72" s="230">
        <v>1</v>
      </c>
      <c r="AR72" s="231"/>
      <c r="AS72" s="195">
        <f>ROUND(L73*AQ72,0)</f>
        <v>578</v>
      </c>
      <c r="AT72" s="29"/>
    </row>
    <row r="73" spans="1:46" s="155" customFormat="1" ht="17.100000000000001" customHeight="1">
      <c r="A73" s="7">
        <v>16</v>
      </c>
      <c r="B73" s="8">
        <v>8798</v>
      </c>
      <c r="C73" s="9" t="s">
        <v>1606</v>
      </c>
      <c r="D73" s="55"/>
      <c r="E73" s="56"/>
      <c r="F73" s="56"/>
      <c r="G73" s="134"/>
      <c r="H73" s="135"/>
      <c r="I73" s="135"/>
      <c r="J73" s="135"/>
      <c r="K73" s="135"/>
      <c r="L73" s="241">
        <f>L9*17</f>
        <v>578</v>
      </c>
      <c r="M73" s="241"/>
      <c r="N73" s="14" t="s">
        <v>121</v>
      </c>
      <c r="O73" s="18"/>
      <c r="P73" s="120" t="s">
        <v>265</v>
      </c>
      <c r="Q73" s="92"/>
      <c r="R73" s="92"/>
      <c r="S73" s="92"/>
      <c r="T73" s="92"/>
      <c r="U73" s="92"/>
      <c r="V73" s="33"/>
      <c r="W73" s="24" t="s">
        <v>1830</v>
      </c>
      <c r="X73" s="239">
        <v>0.7</v>
      </c>
      <c r="Y73" s="240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26"/>
      <c r="AQ73" s="39"/>
      <c r="AR73" s="40"/>
      <c r="AS73" s="195">
        <f>ROUND(L73*X73,0)</f>
        <v>405</v>
      </c>
      <c r="AT73" s="29"/>
    </row>
    <row r="74" spans="1:46" s="155" customFormat="1" ht="17.100000000000001" hidden="1" customHeight="1">
      <c r="A74" s="7"/>
      <c r="B74" s="8"/>
      <c r="C74" s="9"/>
      <c r="D74" s="57"/>
      <c r="E74" s="58"/>
      <c r="F74" s="58"/>
      <c r="G74" s="136"/>
      <c r="H74" s="136"/>
      <c r="I74" s="136"/>
      <c r="J74" s="137"/>
      <c r="K74" s="137"/>
      <c r="L74" s="20"/>
      <c r="M74" s="20"/>
      <c r="N74" s="20"/>
      <c r="O74" s="18"/>
      <c r="P74" s="128"/>
      <c r="Q74" s="92"/>
      <c r="R74" s="92"/>
      <c r="S74" s="92"/>
      <c r="T74" s="92"/>
      <c r="U74" s="92"/>
      <c r="V74" s="33"/>
      <c r="W74" s="24"/>
      <c r="X74" s="27"/>
      <c r="Y74" s="48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26"/>
      <c r="AQ74" s="39"/>
      <c r="AR74" s="40"/>
      <c r="AS74" s="195"/>
      <c r="AT74" s="29"/>
    </row>
    <row r="75" spans="1:46" s="155" customFormat="1" ht="17.100000000000001" customHeight="1">
      <c r="A75" s="7">
        <v>16</v>
      </c>
      <c r="B75" s="8">
        <v>8799</v>
      </c>
      <c r="C75" s="9" t="s">
        <v>1045</v>
      </c>
      <c r="D75" s="242" t="s">
        <v>2264</v>
      </c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15"/>
      <c r="P75" s="16"/>
      <c r="Q75" s="16"/>
      <c r="R75" s="16"/>
      <c r="S75" s="16"/>
      <c r="T75" s="28"/>
      <c r="U75" s="28"/>
      <c r="V75" s="148"/>
      <c r="W75" s="16"/>
      <c r="X75" s="44"/>
      <c r="Y75" s="45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6"/>
      <c r="AQ75" s="39"/>
      <c r="AR75" s="40"/>
      <c r="AS75" s="195">
        <f>ROUND(L77,0)</f>
        <v>612</v>
      </c>
      <c r="AT75" s="29"/>
    </row>
    <row r="76" spans="1:46" s="155" customFormat="1" ht="17.100000000000001" customHeight="1">
      <c r="A76" s="7">
        <v>16</v>
      </c>
      <c r="B76" s="8">
        <v>8800</v>
      </c>
      <c r="C76" s="9" t="s">
        <v>1046</v>
      </c>
      <c r="D76" s="257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123"/>
      <c r="P76" s="19"/>
      <c r="Q76" s="20"/>
      <c r="R76" s="20"/>
      <c r="S76" s="20"/>
      <c r="T76" s="31"/>
      <c r="U76" s="31"/>
      <c r="V76" s="122"/>
      <c r="W76" s="122"/>
      <c r="X76" s="122"/>
      <c r="Y76" s="129"/>
      <c r="Z76" s="43" t="s">
        <v>1829</v>
      </c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2" t="s">
        <v>1830</v>
      </c>
      <c r="AQ76" s="230">
        <v>1</v>
      </c>
      <c r="AR76" s="231"/>
      <c r="AS76" s="195">
        <f>ROUND(L77*AQ76,0)</f>
        <v>612</v>
      </c>
      <c r="AT76" s="29"/>
    </row>
    <row r="77" spans="1:46" s="155" customFormat="1" ht="17.100000000000001" customHeight="1">
      <c r="A77" s="7">
        <v>16</v>
      </c>
      <c r="B77" s="8">
        <v>8801</v>
      </c>
      <c r="C77" s="9" t="s">
        <v>35</v>
      </c>
      <c r="D77" s="55"/>
      <c r="E77" s="56"/>
      <c r="F77" s="56"/>
      <c r="G77" s="134"/>
      <c r="H77" s="135"/>
      <c r="I77" s="135"/>
      <c r="J77" s="135"/>
      <c r="K77" s="135"/>
      <c r="L77" s="241">
        <f>L9*18</f>
        <v>612</v>
      </c>
      <c r="M77" s="241"/>
      <c r="N77" s="14" t="s">
        <v>121</v>
      </c>
      <c r="O77" s="18"/>
      <c r="P77" s="120" t="s">
        <v>265</v>
      </c>
      <c r="Q77" s="92"/>
      <c r="R77" s="92"/>
      <c r="S77" s="92"/>
      <c r="T77" s="92"/>
      <c r="U77" s="92"/>
      <c r="V77" s="33"/>
      <c r="W77" s="24" t="s">
        <v>1830</v>
      </c>
      <c r="X77" s="239">
        <v>0.7</v>
      </c>
      <c r="Y77" s="240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26"/>
      <c r="AQ77" s="39"/>
      <c r="AR77" s="40"/>
      <c r="AS77" s="195">
        <f>ROUND(L77*X77,0)</f>
        <v>428</v>
      </c>
      <c r="AT77" s="29"/>
    </row>
    <row r="78" spans="1:46" s="155" customFormat="1" ht="17.100000000000001" hidden="1" customHeight="1">
      <c r="A78" s="7">
        <v>16</v>
      </c>
      <c r="B78" s="8">
        <v>8802</v>
      </c>
      <c r="C78" s="9" t="s">
        <v>36</v>
      </c>
      <c r="D78" s="57"/>
      <c r="E78" s="58"/>
      <c r="F78" s="58"/>
      <c r="G78" s="136"/>
      <c r="H78" s="136"/>
      <c r="I78" s="136"/>
      <c r="J78" s="137"/>
      <c r="K78" s="137"/>
      <c r="L78" s="20"/>
      <c r="M78" s="20"/>
      <c r="N78" s="20"/>
      <c r="O78" s="21"/>
      <c r="P78" s="96"/>
      <c r="Q78" s="97"/>
      <c r="R78" s="97"/>
      <c r="S78" s="97"/>
      <c r="T78" s="97"/>
      <c r="U78" s="97"/>
      <c r="V78" s="50"/>
      <c r="W78" s="22" t="s">
        <v>1830</v>
      </c>
      <c r="X78" s="230">
        <v>0.7</v>
      </c>
      <c r="Y78" s="231"/>
      <c r="Z78" s="43" t="s">
        <v>1829</v>
      </c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2" t="s">
        <v>1830</v>
      </c>
      <c r="AQ78" s="230">
        <v>1</v>
      </c>
      <c r="AR78" s="231"/>
      <c r="AS78" s="196">
        <f>ROUND(ROUND(L77*X78,0)*AQ78,0)</f>
        <v>428</v>
      </c>
      <c r="AT78" s="29"/>
    </row>
    <row r="79" spans="1:46" s="155" customFormat="1" ht="17.100000000000001" customHeight="1">
      <c r="A79" s="7">
        <v>16</v>
      </c>
      <c r="B79" s="8">
        <v>8803</v>
      </c>
      <c r="C79" s="9" t="s">
        <v>1607</v>
      </c>
      <c r="D79" s="242" t="s">
        <v>2265</v>
      </c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15"/>
      <c r="P79" s="16"/>
      <c r="Q79" s="16"/>
      <c r="R79" s="16"/>
      <c r="S79" s="16"/>
      <c r="T79" s="28"/>
      <c r="U79" s="28"/>
      <c r="V79" s="148"/>
      <c r="W79" s="16"/>
      <c r="X79" s="44"/>
      <c r="Y79" s="45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26"/>
      <c r="AQ79" s="39"/>
      <c r="AR79" s="40"/>
      <c r="AS79" s="195">
        <f>ROUND(L81,0)</f>
        <v>646</v>
      </c>
      <c r="AT79" s="29"/>
    </row>
    <row r="80" spans="1:46" s="155" customFormat="1" ht="17.100000000000001" customHeight="1">
      <c r="A80" s="7">
        <v>16</v>
      </c>
      <c r="B80" s="8">
        <v>8804</v>
      </c>
      <c r="C80" s="9" t="s">
        <v>1608</v>
      </c>
      <c r="D80" s="257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123"/>
      <c r="P80" s="19"/>
      <c r="Q80" s="20"/>
      <c r="R80" s="20"/>
      <c r="S80" s="20"/>
      <c r="T80" s="31"/>
      <c r="U80" s="31"/>
      <c r="V80" s="122"/>
      <c r="W80" s="122"/>
      <c r="X80" s="122"/>
      <c r="Y80" s="129"/>
      <c r="Z80" s="43" t="s">
        <v>1829</v>
      </c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2" t="s">
        <v>1830</v>
      </c>
      <c r="AQ80" s="230">
        <v>1</v>
      </c>
      <c r="AR80" s="231"/>
      <c r="AS80" s="195">
        <f>ROUND(L81*AQ80,0)</f>
        <v>646</v>
      </c>
      <c r="AT80" s="29"/>
    </row>
    <row r="81" spans="1:46" s="155" customFormat="1" ht="17.100000000000001" customHeight="1">
      <c r="A81" s="7">
        <v>16</v>
      </c>
      <c r="B81" s="8">
        <v>8805</v>
      </c>
      <c r="C81" s="9" t="s">
        <v>1609</v>
      </c>
      <c r="D81" s="55"/>
      <c r="E81" s="56"/>
      <c r="F81" s="56"/>
      <c r="G81" s="134"/>
      <c r="H81" s="135"/>
      <c r="I81" s="135"/>
      <c r="J81" s="135"/>
      <c r="K81" s="135"/>
      <c r="L81" s="241">
        <f>L9*19</f>
        <v>646</v>
      </c>
      <c r="M81" s="241"/>
      <c r="N81" s="14" t="s">
        <v>121</v>
      </c>
      <c r="O81" s="18"/>
      <c r="P81" s="120" t="s">
        <v>265</v>
      </c>
      <c r="Q81" s="92"/>
      <c r="R81" s="92"/>
      <c r="S81" s="92"/>
      <c r="T81" s="92"/>
      <c r="U81" s="92"/>
      <c r="V81" s="33"/>
      <c r="W81" s="24" t="s">
        <v>1830</v>
      </c>
      <c r="X81" s="239">
        <v>0.7</v>
      </c>
      <c r="Y81" s="240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26"/>
      <c r="AQ81" s="39"/>
      <c r="AR81" s="40"/>
      <c r="AS81" s="195">
        <f>ROUND(L81*X81,0)</f>
        <v>452</v>
      </c>
      <c r="AT81" s="29"/>
    </row>
    <row r="82" spans="1:46" s="155" customFormat="1" ht="17.100000000000001" hidden="1" customHeight="1">
      <c r="A82" s="7"/>
      <c r="B82" s="8"/>
      <c r="C82" s="9"/>
      <c r="D82" s="57"/>
      <c r="E82" s="58"/>
      <c r="F82" s="58"/>
      <c r="G82" s="136"/>
      <c r="H82" s="136"/>
      <c r="I82" s="136"/>
      <c r="J82" s="137"/>
      <c r="K82" s="137"/>
      <c r="L82" s="20"/>
      <c r="M82" s="20"/>
      <c r="N82" s="20"/>
      <c r="O82" s="18"/>
      <c r="P82" s="128"/>
      <c r="Q82" s="92"/>
      <c r="R82" s="92"/>
      <c r="S82" s="92"/>
      <c r="T82" s="92"/>
      <c r="U82" s="92"/>
      <c r="V82" s="33"/>
      <c r="W82" s="24"/>
      <c r="X82" s="27"/>
      <c r="Y82" s="48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26"/>
      <c r="AQ82" s="39"/>
      <c r="AR82" s="40"/>
      <c r="AS82" s="195"/>
      <c r="AT82" s="29"/>
    </row>
    <row r="83" spans="1:46" s="155" customFormat="1" ht="17.100000000000001" customHeight="1">
      <c r="A83" s="7">
        <v>16</v>
      </c>
      <c r="B83" s="8">
        <v>8806</v>
      </c>
      <c r="C83" s="9" t="s">
        <v>1047</v>
      </c>
      <c r="D83" s="242" t="s">
        <v>2266</v>
      </c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15"/>
      <c r="P83" s="16"/>
      <c r="Q83" s="16"/>
      <c r="R83" s="16"/>
      <c r="S83" s="16"/>
      <c r="T83" s="28"/>
      <c r="U83" s="28"/>
      <c r="V83" s="148"/>
      <c r="W83" s="16"/>
      <c r="X83" s="44"/>
      <c r="Y83" s="45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26"/>
      <c r="AQ83" s="39"/>
      <c r="AR83" s="40"/>
      <c r="AS83" s="195">
        <f>ROUND(L85,0)</f>
        <v>680</v>
      </c>
      <c r="AT83" s="29"/>
    </row>
    <row r="84" spans="1:46" s="155" customFormat="1" ht="17.100000000000001" customHeight="1">
      <c r="A84" s="7">
        <v>16</v>
      </c>
      <c r="B84" s="8">
        <v>8807</v>
      </c>
      <c r="C84" s="9" t="s">
        <v>1048</v>
      </c>
      <c r="D84" s="257"/>
      <c r="E84" s="258"/>
      <c r="F84" s="258"/>
      <c r="G84" s="258"/>
      <c r="H84" s="258"/>
      <c r="I84" s="258"/>
      <c r="J84" s="258"/>
      <c r="K84" s="258"/>
      <c r="L84" s="258"/>
      <c r="M84" s="258"/>
      <c r="N84" s="258"/>
      <c r="O84" s="123"/>
      <c r="P84" s="19"/>
      <c r="Q84" s="20"/>
      <c r="R84" s="20"/>
      <c r="S84" s="20"/>
      <c r="T84" s="31"/>
      <c r="U84" s="31"/>
      <c r="V84" s="122"/>
      <c r="W84" s="122"/>
      <c r="X84" s="122"/>
      <c r="Y84" s="129"/>
      <c r="Z84" s="43" t="s">
        <v>1829</v>
      </c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2" t="s">
        <v>1830</v>
      </c>
      <c r="AQ84" s="230">
        <v>1</v>
      </c>
      <c r="AR84" s="231"/>
      <c r="AS84" s="195">
        <f>ROUND(L85*AQ84,0)</f>
        <v>680</v>
      </c>
      <c r="AT84" s="29"/>
    </row>
    <row r="85" spans="1:46" s="155" customFormat="1" ht="17.100000000000001" customHeight="1">
      <c r="A85" s="7">
        <v>16</v>
      </c>
      <c r="B85" s="8">
        <v>8808</v>
      </c>
      <c r="C85" s="9" t="s">
        <v>37</v>
      </c>
      <c r="D85" s="55"/>
      <c r="E85" s="56"/>
      <c r="F85" s="56"/>
      <c r="G85" s="134"/>
      <c r="H85" s="135"/>
      <c r="I85" s="135"/>
      <c r="J85" s="135"/>
      <c r="K85" s="135"/>
      <c r="L85" s="241">
        <f>L9*20</f>
        <v>680</v>
      </c>
      <c r="M85" s="241"/>
      <c r="N85" s="14" t="s">
        <v>121</v>
      </c>
      <c r="O85" s="18"/>
      <c r="P85" s="120" t="s">
        <v>265</v>
      </c>
      <c r="Q85" s="92"/>
      <c r="R85" s="92"/>
      <c r="S85" s="92"/>
      <c r="T85" s="92"/>
      <c r="U85" s="92"/>
      <c r="V85" s="33"/>
      <c r="W85" s="24" t="s">
        <v>1830</v>
      </c>
      <c r="X85" s="239">
        <v>0.7</v>
      </c>
      <c r="Y85" s="240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26"/>
      <c r="AQ85" s="39"/>
      <c r="AR85" s="40"/>
      <c r="AS85" s="195">
        <f>ROUND(L85*X85,0)</f>
        <v>476</v>
      </c>
      <c r="AT85" s="29"/>
    </row>
    <row r="86" spans="1:46" s="155" customFormat="1" ht="17.100000000000001" hidden="1" customHeight="1">
      <c r="A86" s="7">
        <v>16</v>
      </c>
      <c r="B86" s="8">
        <v>8809</v>
      </c>
      <c r="C86" s="9" t="s">
        <v>38</v>
      </c>
      <c r="D86" s="57"/>
      <c r="E86" s="58"/>
      <c r="F86" s="58"/>
      <c r="G86" s="136"/>
      <c r="H86" s="136"/>
      <c r="I86" s="136"/>
      <c r="J86" s="137"/>
      <c r="K86" s="137"/>
      <c r="L86" s="20"/>
      <c r="M86" s="20"/>
      <c r="N86" s="20"/>
      <c r="O86" s="21"/>
      <c r="P86" s="96"/>
      <c r="Q86" s="97"/>
      <c r="R86" s="97"/>
      <c r="S86" s="97"/>
      <c r="T86" s="97"/>
      <c r="U86" s="97"/>
      <c r="V86" s="50"/>
      <c r="W86" s="22" t="s">
        <v>1830</v>
      </c>
      <c r="X86" s="230">
        <v>0.7</v>
      </c>
      <c r="Y86" s="231"/>
      <c r="Z86" s="43" t="s">
        <v>1829</v>
      </c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2" t="s">
        <v>1830</v>
      </c>
      <c r="AQ86" s="230">
        <v>1</v>
      </c>
      <c r="AR86" s="231"/>
      <c r="AS86" s="196">
        <f>ROUND(ROUND(L85*X86,0)*AQ86,0)</f>
        <v>476</v>
      </c>
      <c r="AT86" s="29"/>
    </row>
    <row r="87" spans="1:46" s="155" customFormat="1" ht="17.100000000000001" customHeight="1">
      <c r="A87" s="7">
        <v>16</v>
      </c>
      <c r="B87" s="8">
        <v>8810</v>
      </c>
      <c r="C87" s="9" t="s">
        <v>1610</v>
      </c>
      <c r="D87" s="242" t="s">
        <v>2267</v>
      </c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15"/>
      <c r="P87" s="16"/>
      <c r="Q87" s="16"/>
      <c r="R87" s="16"/>
      <c r="S87" s="16"/>
      <c r="T87" s="28"/>
      <c r="U87" s="28"/>
      <c r="V87" s="148"/>
      <c r="W87" s="16"/>
      <c r="X87" s="44"/>
      <c r="Y87" s="45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26"/>
      <c r="AQ87" s="39"/>
      <c r="AR87" s="40"/>
      <c r="AS87" s="195">
        <f>ROUND(L89,0)</f>
        <v>714</v>
      </c>
      <c r="AT87" s="29"/>
    </row>
    <row r="88" spans="1:46" s="155" customFormat="1" ht="17.100000000000001" customHeight="1">
      <c r="A88" s="7">
        <v>16</v>
      </c>
      <c r="B88" s="8">
        <v>8811</v>
      </c>
      <c r="C88" s="9" t="s">
        <v>1611</v>
      </c>
      <c r="D88" s="257"/>
      <c r="E88" s="258"/>
      <c r="F88" s="258"/>
      <c r="G88" s="258"/>
      <c r="H88" s="258"/>
      <c r="I88" s="258"/>
      <c r="J88" s="258"/>
      <c r="K88" s="258"/>
      <c r="L88" s="258"/>
      <c r="M88" s="258"/>
      <c r="N88" s="258"/>
      <c r="O88" s="123"/>
      <c r="P88" s="19"/>
      <c r="Q88" s="20"/>
      <c r="R88" s="20"/>
      <c r="S88" s="20"/>
      <c r="T88" s="31"/>
      <c r="U88" s="31"/>
      <c r="V88" s="122"/>
      <c r="W88" s="122"/>
      <c r="X88" s="122"/>
      <c r="Y88" s="129"/>
      <c r="Z88" s="43" t="s">
        <v>1829</v>
      </c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2" t="s">
        <v>1830</v>
      </c>
      <c r="AQ88" s="230">
        <v>1</v>
      </c>
      <c r="AR88" s="231"/>
      <c r="AS88" s="195">
        <f>ROUND(L89*AQ88,0)</f>
        <v>714</v>
      </c>
      <c r="AT88" s="29"/>
    </row>
    <row r="89" spans="1:46" s="155" customFormat="1" ht="17.100000000000001" customHeight="1">
      <c r="A89" s="7">
        <v>16</v>
      </c>
      <c r="B89" s="8">
        <v>8812</v>
      </c>
      <c r="C89" s="9" t="s">
        <v>1612</v>
      </c>
      <c r="D89" s="55"/>
      <c r="E89" s="56"/>
      <c r="F89" s="56"/>
      <c r="G89" s="134"/>
      <c r="H89" s="135"/>
      <c r="I89" s="135"/>
      <c r="J89" s="135"/>
      <c r="K89" s="135"/>
      <c r="L89" s="241">
        <f>L9*21</f>
        <v>714</v>
      </c>
      <c r="M89" s="241"/>
      <c r="N89" s="14" t="s">
        <v>121</v>
      </c>
      <c r="O89" s="18"/>
      <c r="P89" s="120" t="s">
        <v>265</v>
      </c>
      <c r="Q89" s="92"/>
      <c r="R89" s="92"/>
      <c r="S89" s="92"/>
      <c r="T89" s="92"/>
      <c r="U89" s="92"/>
      <c r="V89" s="33"/>
      <c r="W89" s="24" t="s">
        <v>1830</v>
      </c>
      <c r="X89" s="239">
        <v>0.7</v>
      </c>
      <c r="Y89" s="240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26"/>
      <c r="AQ89" s="39"/>
      <c r="AR89" s="40"/>
      <c r="AS89" s="195">
        <f>ROUND(L89*X89,0)</f>
        <v>500</v>
      </c>
      <c r="AT89" s="29"/>
    </row>
    <row r="90" spans="1:46" s="155" customFormat="1" ht="17.100000000000001" hidden="1" customHeight="1">
      <c r="A90" s="7"/>
      <c r="B90" s="8"/>
      <c r="C90" s="9"/>
      <c r="D90" s="57"/>
      <c r="E90" s="58"/>
      <c r="F90" s="58"/>
      <c r="G90" s="136"/>
      <c r="H90" s="136"/>
      <c r="I90" s="136"/>
      <c r="J90" s="137"/>
      <c r="K90" s="137"/>
      <c r="L90" s="20"/>
      <c r="M90" s="20"/>
      <c r="N90" s="20"/>
      <c r="O90" s="18"/>
      <c r="P90" s="128"/>
      <c r="Q90" s="92"/>
      <c r="R90" s="92"/>
      <c r="S90" s="92"/>
      <c r="T90" s="92"/>
      <c r="U90" s="92"/>
      <c r="V90" s="33"/>
      <c r="W90" s="24"/>
      <c r="X90" s="27"/>
      <c r="Y90" s="48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26"/>
      <c r="AQ90" s="39"/>
      <c r="AR90" s="40"/>
      <c r="AS90" s="195"/>
      <c r="AT90" s="29"/>
    </row>
    <row r="91" spans="1:46" s="155" customFormat="1" ht="17.100000000000001" customHeight="1">
      <c r="A91" s="7">
        <v>16</v>
      </c>
      <c r="B91" s="8">
        <v>8813</v>
      </c>
      <c r="C91" s="9" t="s">
        <v>1049</v>
      </c>
      <c r="D91" s="242" t="s">
        <v>2268</v>
      </c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15"/>
      <c r="P91" s="16"/>
      <c r="Q91" s="16"/>
      <c r="R91" s="16"/>
      <c r="S91" s="16"/>
      <c r="T91" s="28"/>
      <c r="U91" s="28"/>
      <c r="V91" s="148"/>
      <c r="W91" s="16"/>
      <c r="X91" s="44"/>
      <c r="Y91" s="45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26"/>
      <c r="AQ91" s="39"/>
      <c r="AR91" s="40"/>
      <c r="AS91" s="195">
        <f>ROUND(L93,0)</f>
        <v>748</v>
      </c>
      <c r="AT91" s="29"/>
    </row>
    <row r="92" spans="1:46" s="155" customFormat="1" ht="17.100000000000001" customHeight="1">
      <c r="A92" s="7">
        <v>16</v>
      </c>
      <c r="B92" s="8">
        <v>8814</v>
      </c>
      <c r="C92" s="9" t="s">
        <v>1050</v>
      </c>
      <c r="D92" s="257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123"/>
      <c r="P92" s="19"/>
      <c r="Q92" s="20"/>
      <c r="R92" s="20"/>
      <c r="S92" s="20"/>
      <c r="T92" s="31"/>
      <c r="U92" s="31"/>
      <c r="V92" s="122"/>
      <c r="W92" s="122"/>
      <c r="X92" s="122"/>
      <c r="Y92" s="129"/>
      <c r="Z92" s="43" t="s">
        <v>1829</v>
      </c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2" t="s">
        <v>1830</v>
      </c>
      <c r="AQ92" s="230">
        <v>1</v>
      </c>
      <c r="AR92" s="231"/>
      <c r="AS92" s="195">
        <f>ROUND(L93*AQ92,0)</f>
        <v>748</v>
      </c>
      <c r="AT92" s="29"/>
    </row>
    <row r="93" spans="1:46" s="155" customFormat="1" ht="17.100000000000001" customHeight="1">
      <c r="A93" s="7">
        <v>16</v>
      </c>
      <c r="B93" s="8">
        <v>8815</v>
      </c>
      <c r="C93" s="9" t="s">
        <v>39</v>
      </c>
      <c r="D93" s="55"/>
      <c r="E93" s="56"/>
      <c r="F93" s="56"/>
      <c r="G93" s="134"/>
      <c r="H93" s="135"/>
      <c r="I93" s="135"/>
      <c r="J93" s="135"/>
      <c r="K93" s="135"/>
      <c r="L93" s="241">
        <f>L9*22</f>
        <v>748</v>
      </c>
      <c r="M93" s="241"/>
      <c r="N93" s="14" t="s">
        <v>121</v>
      </c>
      <c r="O93" s="18"/>
      <c r="P93" s="120" t="s">
        <v>265</v>
      </c>
      <c r="Q93" s="92"/>
      <c r="R93" s="92"/>
      <c r="S93" s="92"/>
      <c r="T93" s="92"/>
      <c r="U93" s="92"/>
      <c r="V93" s="33"/>
      <c r="W93" s="24" t="s">
        <v>1830</v>
      </c>
      <c r="X93" s="239">
        <v>0.7</v>
      </c>
      <c r="Y93" s="240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26"/>
      <c r="AQ93" s="39"/>
      <c r="AR93" s="40"/>
      <c r="AS93" s="195">
        <f>ROUND(L93*X93,0)</f>
        <v>524</v>
      </c>
      <c r="AT93" s="29"/>
    </row>
    <row r="94" spans="1:46" s="155" customFormat="1" ht="17.100000000000001" hidden="1" customHeight="1">
      <c r="A94" s="7">
        <v>16</v>
      </c>
      <c r="B94" s="8">
        <v>8816</v>
      </c>
      <c r="C94" s="9" t="s">
        <v>40</v>
      </c>
      <c r="D94" s="57"/>
      <c r="E94" s="58"/>
      <c r="F94" s="58"/>
      <c r="G94" s="136"/>
      <c r="H94" s="136"/>
      <c r="I94" s="136"/>
      <c r="J94" s="137"/>
      <c r="K94" s="137"/>
      <c r="L94" s="20"/>
      <c r="M94" s="20"/>
      <c r="N94" s="20"/>
      <c r="O94" s="21"/>
      <c r="P94" s="96"/>
      <c r="Q94" s="97"/>
      <c r="R94" s="97"/>
      <c r="S94" s="97"/>
      <c r="T94" s="97"/>
      <c r="U94" s="97"/>
      <c r="V94" s="50"/>
      <c r="W94" s="22" t="s">
        <v>1830</v>
      </c>
      <c r="X94" s="230">
        <v>0.7</v>
      </c>
      <c r="Y94" s="231"/>
      <c r="Z94" s="43" t="s">
        <v>1829</v>
      </c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2" t="s">
        <v>1830</v>
      </c>
      <c r="AQ94" s="230">
        <v>1</v>
      </c>
      <c r="AR94" s="231"/>
      <c r="AS94" s="196">
        <f>ROUND(ROUND(L93*X94,0)*AQ94,0)</f>
        <v>524</v>
      </c>
      <c r="AT94" s="29"/>
    </row>
    <row r="95" spans="1:46" s="155" customFormat="1" ht="17.100000000000001" customHeight="1">
      <c r="A95" s="7">
        <v>16</v>
      </c>
      <c r="B95" s="8">
        <v>8817</v>
      </c>
      <c r="C95" s="9" t="s">
        <v>1613</v>
      </c>
      <c r="D95" s="242" t="s">
        <v>2269</v>
      </c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15"/>
      <c r="P95" s="16"/>
      <c r="Q95" s="16"/>
      <c r="R95" s="16"/>
      <c r="S95" s="16"/>
      <c r="T95" s="28"/>
      <c r="U95" s="28"/>
      <c r="V95" s="148"/>
      <c r="W95" s="16"/>
      <c r="X95" s="44"/>
      <c r="Y95" s="45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26"/>
      <c r="AQ95" s="39"/>
      <c r="AR95" s="40"/>
      <c r="AS95" s="195">
        <f>ROUND(L97,0)</f>
        <v>782</v>
      </c>
      <c r="AT95" s="29"/>
    </row>
    <row r="96" spans="1:46" s="155" customFormat="1" ht="17.100000000000001" customHeight="1">
      <c r="A96" s="7">
        <v>16</v>
      </c>
      <c r="B96" s="8">
        <v>8818</v>
      </c>
      <c r="C96" s="9" t="s">
        <v>1614</v>
      </c>
      <c r="D96" s="257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123"/>
      <c r="P96" s="19"/>
      <c r="Q96" s="20"/>
      <c r="R96" s="20"/>
      <c r="S96" s="20"/>
      <c r="T96" s="31"/>
      <c r="U96" s="31"/>
      <c r="V96" s="122"/>
      <c r="W96" s="122"/>
      <c r="X96" s="122"/>
      <c r="Y96" s="129"/>
      <c r="Z96" s="43" t="s">
        <v>1829</v>
      </c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2" t="s">
        <v>1830</v>
      </c>
      <c r="AQ96" s="230">
        <v>1</v>
      </c>
      <c r="AR96" s="231"/>
      <c r="AS96" s="195">
        <f>ROUND(L97*AQ96,0)</f>
        <v>782</v>
      </c>
      <c r="AT96" s="29"/>
    </row>
    <row r="97" spans="1:46" s="155" customFormat="1" ht="17.100000000000001" customHeight="1">
      <c r="A97" s="7">
        <v>16</v>
      </c>
      <c r="B97" s="8">
        <v>8819</v>
      </c>
      <c r="C97" s="9" t="s">
        <v>1615</v>
      </c>
      <c r="D97" s="55"/>
      <c r="E97" s="56"/>
      <c r="F97" s="56"/>
      <c r="G97" s="134"/>
      <c r="H97" s="135"/>
      <c r="I97" s="135"/>
      <c r="J97" s="135"/>
      <c r="K97" s="135"/>
      <c r="L97" s="241">
        <f>L9*23</f>
        <v>782</v>
      </c>
      <c r="M97" s="241"/>
      <c r="N97" s="14" t="s">
        <v>121</v>
      </c>
      <c r="O97" s="18"/>
      <c r="P97" s="120" t="s">
        <v>265</v>
      </c>
      <c r="Q97" s="92"/>
      <c r="R97" s="92"/>
      <c r="S97" s="92"/>
      <c r="T97" s="92"/>
      <c r="U97" s="92"/>
      <c r="V97" s="33"/>
      <c r="W97" s="24" t="s">
        <v>1830</v>
      </c>
      <c r="X97" s="239">
        <v>0.7</v>
      </c>
      <c r="Y97" s="240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26"/>
      <c r="AQ97" s="39"/>
      <c r="AR97" s="40"/>
      <c r="AS97" s="195">
        <f>ROUND(L97*X97,0)</f>
        <v>547</v>
      </c>
      <c r="AT97" s="29"/>
    </row>
    <row r="98" spans="1:46" s="155" customFormat="1" ht="17.100000000000001" hidden="1" customHeight="1">
      <c r="A98" s="7"/>
      <c r="B98" s="8"/>
      <c r="C98" s="9"/>
      <c r="D98" s="57"/>
      <c r="E98" s="58"/>
      <c r="F98" s="58"/>
      <c r="G98" s="136"/>
      <c r="H98" s="136"/>
      <c r="I98" s="136"/>
      <c r="J98" s="137"/>
      <c r="K98" s="137"/>
      <c r="L98" s="20"/>
      <c r="M98" s="20"/>
      <c r="N98" s="20"/>
      <c r="O98" s="18"/>
      <c r="P98" s="128"/>
      <c r="Q98" s="92"/>
      <c r="R98" s="92"/>
      <c r="S98" s="92"/>
      <c r="T98" s="92"/>
      <c r="U98" s="92"/>
      <c r="V98" s="33"/>
      <c r="W98" s="24"/>
      <c r="X98" s="27"/>
      <c r="Y98" s="48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26"/>
      <c r="AQ98" s="39"/>
      <c r="AR98" s="40"/>
      <c r="AS98" s="195"/>
      <c r="AT98" s="29"/>
    </row>
    <row r="99" spans="1:46" s="155" customFormat="1" ht="17.100000000000001" customHeight="1">
      <c r="A99" s="7">
        <v>16</v>
      </c>
      <c r="B99" s="8">
        <v>8820</v>
      </c>
      <c r="C99" s="9" t="s">
        <v>1051</v>
      </c>
      <c r="D99" s="242" t="s">
        <v>2270</v>
      </c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15"/>
      <c r="P99" s="16"/>
      <c r="Q99" s="16"/>
      <c r="R99" s="16"/>
      <c r="S99" s="16"/>
      <c r="T99" s="28"/>
      <c r="U99" s="28"/>
      <c r="V99" s="148"/>
      <c r="W99" s="16"/>
      <c r="X99" s="44"/>
      <c r="Y99" s="45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26"/>
      <c r="AQ99" s="39"/>
      <c r="AR99" s="40"/>
      <c r="AS99" s="195">
        <f>ROUND(L101,0)</f>
        <v>816</v>
      </c>
      <c r="AT99" s="29"/>
    </row>
    <row r="100" spans="1:46" s="155" customFormat="1" ht="17.100000000000001" customHeight="1">
      <c r="A100" s="7">
        <v>16</v>
      </c>
      <c r="B100" s="8">
        <v>8821</v>
      </c>
      <c r="C100" s="9" t="s">
        <v>1052</v>
      </c>
      <c r="D100" s="257"/>
      <c r="E100" s="258"/>
      <c r="F100" s="258"/>
      <c r="G100" s="258"/>
      <c r="H100" s="258"/>
      <c r="I100" s="258"/>
      <c r="J100" s="258"/>
      <c r="K100" s="258"/>
      <c r="L100" s="258"/>
      <c r="M100" s="258"/>
      <c r="N100" s="258"/>
      <c r="O100" s="123"/>
      <c r="P100" s="19"/>
      <c r="Q100" s="20"/>
      <c r="R100" s="20"/>
      <c r="S100" s="20"/>
      <c r="T100" s="31"/>
      <c r="U100" s="31"/>
      <c r="V100" s="122"/>
      <c r="W100" s="122"/>
      <c r="X100" s="122"/>
      <c r="Y100" s="129"/>
      <c r="Z100" s="43" t="s">
        <v>1829</v>
      </c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2" t="s">
        <v>1830</v>
      </c>
      <c r="AQ100" s="230">
        <v>1</v>
      </c>
      <c r="AR100" s="231"/>
      <c r="AS100" s="195">
        <f>ROUND(L101*AQ100,0)</f>
        <v>816</v>
      </c>
      <c r="AT100" s="29"/>
    </row>
    <row r="101" spans="1:46" s="155" customFormat="1" ht="17.100000000000001" customHeight="1">
      <c r="A101" s="7">
        <v>16</v>
      </c>
      <c r="B101" s="8">
        <v>8822</v>
      </c>
      <c r="C101" s="9" t="s">
        <v>41</v>
      </c>
      <c r="D101" s="55"/>
      <c r="E101" s="56"/>
      <c r="F101" s="56"/>
      <c r="G101" s="134"/>
      <c r="H101" s="135"/>
      <c r="I101" s="135"/>
      <c r="J101" s="135"/>
      <c r="K101" s="135"/>
      <c r="L101" s="241">
        <f>L9*24</f>
        <v>816</v>
      </c>
      <c r="M101" s="241"/>
      <c r="N101" s="14" t="s">
        <v>121</v>
      </c>
      <c r="O101" s="18"/>
      <c r="P101" s="120" t="s">
        <v>265</v>
      </c>
      <c r="Q101" s="92"/>
      <c r="R101" s="92"/>
      <c r="S101" s="92"/>
      <c r="T101" s="92"/>
      <c r="U101" s="92"/>
      <c r="V101" s="33"/>
      <c r="W101" s="24" t="s">
        <v>1830</v>
      </c>
      <c r="X101" s="239">
        <v>0.7</v>
      </c>
      <c r="Y101" s="240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26"/>
      <c r="AQ101" s="39"/>
      <c r="AR101" s="40"/>
      <c r="AS101" s="195">
        <f>ROUND(L101*X101,0)</f>
        <v>571</v>
      </c>
      <c r="AT101" s="29"/>
    </row>
    <row r="102" spans="1:46" s="155" customFormat="1" ht="17.100000000000001" hidden="1" customHeight="1">
      <c r="A102" s="7">
        <v>16</v>
      </c>
      <c r="B102" s="8">
        <v>8823</v>
      </c>
      <c r="C102" s="9" t="s">
        <v>42</v>
      </c>
      <c r="D102" s="57"/>
      <c r="E102" s="58"/>
      <c r="F102" s="58"/>
      <c r="G102" s="136"/>
      <c r="H102" s="136"/>
      <c r="I102" s="136"/>
      <c r="J102" s="137"/>
      <c r="K102" s="137"/>
      <c r="L102" s="20"/>
      <c r="M102" s="20"/>
      <c r="N102" s="20"/>
      <c r="O102" s="21"/>
      <c r="P102" s="96"/>
      <c r="Q102" s="97"/>
      <c r="R102" s="97"/>
      <c r="S102" s="97"/>
      <c r="T102" s="97"/>
      <c r="U102" s="97"/>
      <c r="V102" s="50"/>
      <c r="W102" s="22" t="s">
        <v>1830</v>
      </c>
      <c r="X102" s="230">
        <v>0.7</v>
      </c>
      <c r="Y102" s="231"/>
      <c r="Z102" s="43" t="s">
        <v>1829</v>
      </c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2" t="s">
        <v>1830</v>
      </c>
      <c r="AQ102" s="230">
        <v>1</v>
      </c>
      <c r="AR102" s="231"/>
      <c r="AS102" s="196">
        <f>ROUND(ROUND(L101*X102,0)*AQ102,0)</f>
        <v>571</v>
      </c>
      <c r="AT102" s="29"/>
    </row>
    <row r="103" spans="1:46" s="155" customFormat="1" ht="17.100000000000001" customHeight="1">
      <c r="A103" s="7">
        <v>16</v>
      </c>
      <c r="B103" s="8">
        <v>8824</v>
      </c>
      <c r="C103" s="9" t="s">
        <v>1616</v>
      </c>
      <c r="D103" s="242" t="s">
        <v>2271</v>
      </c>
      <c r="E103" s="256"/>
      <c r="F103" s="256"/>
      <c r="G103" s="256"/>
      <c r="H103" s="256"/>
      <c r="I103" s="256"/>
      <c r="J103" s="256"/>
      <c r="K103" s="256"/>
      <c r="L103" s="256"/>
      <c r="M103" s="256"/>
      <c r="N103" s="256"/>
      <c r="O103" s="15"/>
      <c r="P103" s="16"/>
      <c r="Q103" s="16"/>
      <c r="R103" s="16"/>
      <c r="S103" s="16"/>
      <c r="T103" s="28"/>
      <c r="U103" s="28"/>
      <c r="V103" s="148"/>
      <c r="W103" s="16"/>
      <c r="X103" s="44"/>
      <c r="Y103" s="45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26"/>
      <c r="AQ103" s="39"/>
      <c r="AR103" s="40"/>
      <c r="AS103" s="195">
        <f>ROUND(L105,0)</f>
        <v>850</v>
      </c>
      <c r="AT103" s="29"/>
    </row>
    <row r="104" spans="1:46" s="155" customFormat="1" ht="17.100000000000001" customHeight="1">
      <c r="A104" s="7">
        <v>16</v>
      </c>
      <c r="B104" s="8">
        <v>8825</v>
      </c>
      <c r="C104" s="9" t="s">
        <v>1617</v>
      </c>
      <c r="D104" s="257"/>
      <c r="E104" s="258"/>
      <c r="F104" s="258"/>
      <c r="G104" s="258"/>
      <c r="H104" s="258"/>
      <c r="I104" s="258"/>
      <c r="J104" s="258"/>
      <c r="K104" s="258"/>
      <c r="L104" s="258"/>
      <c r="M104" s="258"/>
      <c r="N104" s="258"/>
      <c r="O104" s="123"/>
      <c r="P104" s="19"/>
      <c r="Q104" s="20"/>
      <c r="R104" s="20"/>
      <c r="S104" s="20"/>
      <c r="T104" s="31"/>
      <c r="U104" s="31"/>
      <c r="V104" s="122"/>
      <c r="W104" s="122"/>
      <c r="X104" s="122"/>
      <c r="Y104" s="129"/>
      <c r="Z104" s="43" t="s">
        <v>1829</v>
      </c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2" t="s">
        <v>1830</v>
      </c>
      <c r="AQ104" s="230">
        <v>1</v>
      </c>
      <c r="AR104" s="231"/>
      <c r="AS104" s="195">
        <f>ROUND(L105*AQ104,0)</f>
        <v>850</v>
      </c>
      <c r="AT104" s="29"/>
    </row>
    <row r="105" spans="1:46" s="155" customFormat="1" ht="17.100000000000001" customHeight="1">
      <c r="A105" s="7">
        <v>16</v>
      </c>
      <c r="B105" s="8">
        <v>8826</v>
      </c>
      <c r="C105" s="9" t="s">
        <v>1618</v>
      </c>
      <c r="D105" s="55"/>
      <c r="E105" s="56"/>
      <c r="F105" s="56"/>
      <c r="G105" s="134"/>
      <c r="H105" s="135"/>
      <c r="I105" s="135"/>
      <c r="J105" s="135"/>
      <c r="K105" s="135"/>
      <c r="L105" s="241">
        <f>L9*25</f>
        <v>850</v>
      </c>
      <c r="M105" s="241"/>
      <c r="N105" s="14" t="s">
        <v>121</v>
      </c>
      <c r="O105" s="18"/>
      <c r="P105" s="120" t="s">
        <v>265</v>
      </c>
      <c r="Q105" s="92"/>
      <c r="R105" s="92"/>
      <c r="S105" s="92"/>
      <c r="T105" s="92"/>
      <c r="U105" s="92"/>
      <c r="V105" s="33"/>
      <c r="W105" s="24" t="s">
        <v>1830</v>
      </c>
      <c r="X105" s="239">
        <v>0.7</v>
      </c>
      <c r="Y105" s="240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26"/>
      <c r="AQ105" s="39"/>
      <c r="AR105" s="40"/>
      <c r="AS105" s="195">
        <f>ROUND(L105*X105,0)</f>
        <v>595</v>
      </c>
      <c r="AT105" s="29"/>
    </row>
    <row r="106" spans="1:46" s="155" customFormat="1" ht="17.100000000000001" hidden="1" customHeight="1">
      <c r="A106" s="7"/>
      <c r="B106" s="8"/>
      <c r="C106" s="9"/>
      <c r="D106" s="57"/>
      <c r="E106" s="58"/>
      <c r="F106" s="58"/>
      <c r="G106" s="136"/>
      <c r="H106" s="136"/>
      <c r="I106" s="136"/>
      <c r="J106" s="137"/>
      <c r="K106" s="137"/>
      <c r="L106" s="20"/>
      <c r="M106" s="20"/>
      <c r="N106" s="20"/>
      <c r="O106" s="18"/>
      <c r="P106" s="128"/>
      <c r="Q106" s="92"/>
      <c r="R106" s="92"/>
      <c r="S106" s="92"/>
      <c r="T106" s="92"/>
      <c r="U106" s="92"/>
      <c r="V106" s="33"/>
      <c r="W106" s="24"/>
      <c r="X106" s="27"/>
      <c r="Y106" s="48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26"/>
      <c r="AQ106" s="39"/>
      <c r="AR106" s="40"/>
      <c r="AS106" s="195"/>
      <c r="AT106" s="29"/>
    </row>
    <row r="107" spans="1:46" s="155" customFormat="1" ht="17.100000000000001" customHeight="1">
      <c r="A107" s="7">
        <v>16</v>
      </c>
      <c r="B107" s="8">
        <v>8827</v>
      </c>
      <c r="C107" s="9" t="s">
        <v>1053</v>
      </c>
      <c r="D107" s="242" t="s">
        <v>2272</v>
      </c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  <c r="O107" s="15"/>
      <c r="P107" s="16"/>
      <c r="Q107" s="16"/>
      <c r="R107" s="16"/>
      <c r="S107" s="16"/>
      <c r="T107" s="28"/>
      <c r="U107" s="28"/>
      <c r="V107" s="148"/>
      <c r="W107" s="16"/>
      <c r="X107" s="44"/>
      <c r="Y107" s="45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26"/>
      <c r="AQ107" s="39"/>
      <c r="AR107" s="40"/>
      <c r="AS107" s="195">
        <f>ROUND(L109,0)</f>
        <v>884</v>
      </c>
      <c r="AT107" s="29"/>
    </row>
    <row r="108" spans="1:46" s="155" customFormat="1" ht="17.100000000000001" customHeight="1">
      <c r="A108" s="7">
        <v>16</v>
      </c>
      <c r="B108" s="8">
        <v>8828</v>
      </c>
      <c r="C108" s="9" t="s">
        <v>1054</v>
      </c>
      <c r="D108" s="257"/>
      <c r="E108" s="258"/>
      <c r="F108" s="258"/>
      <c r="G108" s="258"/>
      <c r="H108" s="258"/>
      <c r="I108" s="258"/>
      <c r="J108" s="258"/>
      <c r="K108" s="258"/>
      <c r="L108" s="258"/>
      <c r="M108" s="258"/>
      <c r="N108" s="258"/>
      <c r="O108" s="123"/>
      <c r="P108" s="19"/>
      <c r="Q108" s="20"/>
      <c r="R108" s="20"/>
      <c r="S108" s="20"/>
      <c r="T108" s="31"/>
      <c r="U108" s="31"/>
      <c r="V108" s="122"/>
      <c r="W108" s="122"/>
      <c r="X108" s="122"/>
      <c r="Y108" s="129"/>
      <c r="Z108" s="43" t="s">
        <v>1829</v>
      </c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2" t="s">
        <v>1830</v>
      </c>
      <c r="AQ108" s="230">
        <v>1</v>
      </c>
      <c r="AR108" s="231"/>
      <c r="AS108" s="195">
        <f>ROUND(L109*AQ108,0)</f>
        <v>884</v>
      </c>
      <c r="AT108" s="29"/>
    </row>
    <row r="109" spans="1:46" s="155" customFormat="1" ht="17.100000000000001" customHeight="1">
      <c r="A109" s="7">
        <v>16</v>
      </c>
      <c r="B109" s="8">
        <v>8829</v>
      </c>
      <c r="C109" s="9" t="s">
        <v>43</v>
      </c>
      <c r="D109" s="55"/>
      <c r="E109" s="56"/>
      <c r="F109" s="56"/>
      <c r="G109" s="134"/>
      <c r="H109" s="135"/>
      <c r="I109" s="135"/>
      <c r="J109" s="135"/>
      <c r="K109" s="135"/>
      <c r="L109" s="241">
        <f>L9*26</f>
        <v>884</v>
      </c>
      <c r="M109" s="241"/>
      <c r="N109" s="14" t="s">
        <v>121</v>
      </c>
      <c r="O109" s="18"/>
      <c r="P109" s="120" t="s">
        <v>265</v>
      </c>
      <c r="Q109" s="92"/>
      <c r="R109" s="92"/>
      <c r="S109" s="92"/>
      <c r="T109" s="92"/>
      <c r="U109" s="92"/>
      <c r="V109" s="33"/>
      <c r="W109" s="24" t="s">
        <v>1830</v>
      </c>
      <c r="X109" s="239">
        <v>0.7</v>
      </c>
      <c r="Y109" s="240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26"/>
      <c r="AQ109" s="39"/>
      <c r="AR109" s="40"/>
      <c r="AS109" s="195">
        <f>ROUND(L109*X109,0)</f>
        <v>619</v>
      </c>
      <c r="AT109" s="29"/>
    </row>
    <row r="110" spans="1:46" s="155" customFormat="1" ht="17.100000000000001" hidden="1" customHeight="1">
      <c r="A110" s="7">
        <v>16</v>
      </c>
      <c r="B110" s="8">
        <v>8830</v>
      </c>
      <c r="C110" s="9" t="s">
        <v>44</v>
      </c>
      <c r="D110" s="57"/>
      <c r="E110" s="58"/>
      <c r="F110" s="58"/>
      <c r="G110" s="136"/>
      <c r="H110" s="136"/>
      <c r="I110" s="136"/>
      <c r="J110" s="137"/>
      <c r="K110" s="137"/>
      <c r="L110" s="20"/>
      <c r="M110" s="20"/>
      <c r="N110" s="20"/>
      <c r="O110" s="21"/>
      <c r="P110" s="96"/>
      <c r="Q110" s="97"/>
      <c r="R110" s="97"/>
      <c r="S110" s="97"/>
      <c r="T110" s="97"/>
      <c r="U110" s="97"/>
      <c r="V110" s="50"/>
      <c r="W110" s="22" t="s">
        <v>1830</v>
      </c>
      <c r="X110" s="230">
        <v>0.7</v>
      </c>
      <c r="Y110" s="231"/>
      <c r="Z110" s="43" t="s">
        <v>1829</v>
      </c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2" t="s">
        <v>1830</v>
      </c>
      <c r="AQ110" s="230">
        <v>1</v>
      </c>
      <c r="AR110" s="231"/>
      <c r="AS110" s="196">
        <f>ROUND(ROUND(L109*X110,0)*AQ110,0)</f>
        <v>619</v>
      </c>
      <c r="AT110" s="29"/>
    </row>
    <row r="111" spans="1:46" s="155" customFormat="1" ht="17.100000000000001" customHeight="1">
      <c r="A111" s="7">
        <v>16</v>
      </c>
      <c r="B111" s="8">
        <v>8831</v>
      </c>
      <c r="C111" s="9" t="s">
        <v>1619</v>
      </c>
      <c r="D111" s="242" t="s">
        <v>2273</v>
      </c>
      <c r="E111" s="256"/>
      <c r="F111" s="256"/>
      <c r="G111" s="256"/>
      <c r="H111" s="256"/>
      <c r="I111" s="256"/>
      <c r="J111" s="256"/>
      <c r="K111" s="256"/>
      <c r="L111" s="256"/>
      <c r="M111" s="256"/>
      <c r="N111" s="256"/>
      <c r="O111" s="15"/>
      <c r="P111" s="16"/>
      <c r="Q111" s="16"/>
      <c r="R111" s="16"/>
      <c r="S111" s="16"/>
      <c r="T111" s="28"/>
      <c r="U111" s="28"/>
      <c r="V111" s="148"/>
      <c r="W111" s="16"/>
      <c r="X111" s="44"/>
      <c r="Y111" s="45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26"/>
      <c r="AQ111" s="39"/>
      <c r="AR111" s="40"/>
      <c r="AS111" s="195">
        <f>ROUND(L113,0)</f>
        <v>918</v>
      </c>
      <c r="AT111" s="29"/>
    </row>
    <row r="112" spans="1:46" s="155" customFormat="1" ht="17.100000000000001" customHeight="1">
      <c r="A112" s="7">
        <v>16</v>
      </c>
      <c r="B112" s="8">
        <v>8832</v>
      </c>
      <c r="C112" s="9" t="s">
        <v>1620</v>
      </c>
      <c r="D112" s="257"/>
      <c r="E112" s="258"/>
      <c r="F112" s="258"/>
      <c r="G112" s="258"/>
      <c r="H112" s="258"/>
      <c r="I112" s="258"/>
      <c r="J112" s="258"/>
      <c r="K112" s="258"/>
      <c r="L112" s="258"/>
      <c r="M112" s="258"/>
      <c r="N112" s="258"/>
      <c r="O112" s="123"/>
      <c r="P112" s="19"/>
      <c r="Q112" s="20"/>
      <c r="R112" s="20"/>
      <c r="S112" s="20"/>
      <c r="T112" s="31"/>
      <c r="U112" s="31"/>
      <c r="V112" s="122"/>
      <c r="W112" s="122"/>
      <c r="X112" s="122"/>
      <c r="Y112" s="129"/>
      <c r="Z112" s="43" t="s">
        <v>1829</v>
      </c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2" t="s">
        <v>1830</v>
      </c>
      <c r="AQ112" s="230">
        <v>1</v>
      </c>
      <c r="AR112" s="231"/>
      <c r="AS112" s="195">
        <f>ROUND(L113*AQ112,0)</f>
        <v>918</v>
      </c>
      <c r="AT112" s="29"/>
    </row>
    <row r="113" spans="1:46" s="155" customFormat="1" ht="17.100000000000001" customHeight="1">
      <c r="A113" s="7">
        <v>16</v>
      </c>
      <c r="B113" s="8">
        <v>8833</v>
      </c>
      <c r="C113" s="9" t="s">
        <v>1621</v>
      </c>
      <c r="D113" s="55"/>
      <c r="E113" s="56"/>
      <c r="F113" s="56"/>
      <c r="G113" s="134"/>
      <c r="H113" s="135"/>
      <c r="I113" s="135"/>
      <c r="J113" s="135"/>
      <c r="K113" s="135"/>
      <c r="L113" s="241">
        <f>L9*27</f>
        <v>918</v>
      </c>
      <c r="M113" s="241"/>
      <c r="N113" s="14" t="s">
        <v>121</v>
      </c>
      <c r="O113" s="18"/>
      <c r="P113" s="120" t="s">
        <v>265</v>
      </c>
      <c r="Q113" s="92"/>
      <c r="R113" s="92"/>
      <c r="S113" s="92"/>
      <c r="T113" s="92"/>
      <c r="U113" s="92"/>
      <c r="V113" s="33"/>
      <c r="W113" s="24" t="s">
        <v>1830</v>
      </c>
      <c r="X113" s="239">
        <v>0.7</v>
      </c>
      <c r="Y113" s="240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26"/>
      <c r="AQ113" s="39"/>
      <c r="AR113" s="40"/>
      <c r="AS113" s="195">
        <f>ROUND(L113*X113,0)</f>
        <v>643</v>
      </c>
      <c r="AT113" s="29"/>
    </row>
    <row r="114" spans="1:46" s="155" customFormat="1" ht="17.100000000000001" hidden="1" customHeight="1">
      <c r="A114" s="7"/>
      <c r="B114" s="8"/>
      <c r="C114" s="9"/>
      <c r="D114" s="57"/>
      <c r="E114" s="58"/>
      <c r="F114" s="58"/>
      <c r="G114" s="136"/>
      <c r="H114" s="136"/>
      <c r="I114" s="136"/>
      <c r="J114" s="137"/>
      <c r="K114" s="137"/>
      <c r="L114" s="20"/>
      <c r="M114" s="20"/>
      <c r="N114" s="20"/>
      <c r="O114" s="18"/>
      <c r="P114" s="128"/>
      <c r="Q114" s="92"/>
      <c r="R114" s="92"/>
      <c r="S114" s="92"/>
      <c r="T114" s="92"/>
      <c r="U114" s="92"/>
      <c r="V114" s="33"/>
      <c r="W114" s="24"/>
      <c r="X114" s="27"/>
      <c r="Y114" s="48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26"/>
      <c r="AQ114" s="39"/>
      <c r="AR114" s="40"/>
      <c r="AS114" s="195"/>
      <c r="AT114" s="29"/>
    </row>
    <row r="115" spans="1:46" s="155" customFormat="1" ht="17.100000000000001" customHeight="1">
      <c r="A115" s="7">
        <v>16</v>
      </c>
      <c r="B115" s="8">
        <v>8834</v>
      </c>
      <c r="C115" s="9" t="s">
        <v>1055</v>
      </c>
      <c r="D115" s="242" t="s">
        <v>2274</v>
      </c>
      <c r="E115" s="256"/>
      <c r="F115" s="256"/>
      <c r="G115" s="256"/>
      <c r="H115" s="256"/>
      <c r="I115" s="256"/>
      <c r="J115" s="256"/>
      <c r="K115" s="256"/>
      <c r="L115" s="256"/>
      <c r="M115" s="256"/>
      <c r="N115" s="256"/>
      <c r="O115" s="15"/>
      <c r="P115" s="16"/>
      <c r="Q115" s="16"/>
      <c r="R115" s="16"/>
      <c r="S115" s="16"/>
      <c r="T115" s="28"/>
      <c r="U115" s="28"/>
      <c r="V115" s="148"/>
      <c r="W115" s="16"/>
      <c r="X115" s="44"/>
      <c r="Y115" s="45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26"/>
      <c r="AQ115" s="39"/>
      <c r="AR115" s="40"/>
      <c r="AS115" s="195">
        <f>ROUND(L117,0)</f>
        <v>952</v>
      </c>
      <c r="AT115" s="29"/>
    </row>
    <row r="116" spans="1:46" s="155" customFormat="1" ht="17.100000000000001" customHeight="1">
      <c r="A116" s="7">
        <v>16</v>
      </c>
      <c r="B116" s="8">
        <v>8835</v>
      </c>
      <c r="C116" s="9" t="s">
        <v>1056</v>
      </c>
      <c r="D116" s="257"/>
      <c r="E116" s="258"/>
      <c r="F116" s="258"/>
      <c r="G116" s="258"/>
      <c r="H116" s="258"/>
      <c r="I116" s="258"/>
      <c r="J116" s="258"/>
      <c r="K116" s="258"/>
      <c r="L116" s="258"/>
      <c r="M116" s="258"/>
      <c r="N116" s="258"/>
      <c r="O116" s="123"/>
      <c r="P116" s="19"/>
      <c r="Q116" s="20"/>
      <c r="R116" s="20"/>
      <c r="S116" s="20"/>
      <c r="T116" s="31"/>
      <c r="U116" s="31"/>
      <c r="V116" s="122"/>
      <c r="W116" s="122"/>
      <c r="X116" s="122"/>
      <c r="Y116" s="129"/>
      <c r="Z116" s="43" t="s">
        <v>1829</v>
      </c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2" t="s">
        <v>1830</v>
      </c>
      <c r="AQ116" s="230">
        <v>1</v>
      </c>
      <c r="AR116" s="231"/>
      <c r="AS116" s="195">
        <f>ROUND(L117*AQ116,0)</f>
        <v>952</v>
      </c>
      <c r="AT116" s="29"/>
    </row>
    <row r="117" spans="1:46" s="155" customFormat="1" ht="17.100000000000001" customHeight="1">
      <c r="A117" s="7">
        <v>16</v>
      </c>
      <c r="B117" s="8">
        <v>8836</v>
      </c>
      <c r="C117" s="9" t="s">
        <v>45</v>
      </c>
      <c r="D117" s="55"/>
      <c r="E117" s="56"/>
      <c r="F117" s="56"/>
      <c r="G117" s="134"/>
      <c r="H117" s="135"/>
      <c r="I117" s="135"/>
      <c r="J117" s="135"/>
      <c r="K117" s="135"/>
      <c r="L117" s="241">
        <f>L9*28</f>
        <v>952</v>
      </c>
      <c r="M117" s="241"/>
      <c r="N117" s="14" t="s">
        <v>121</v>
      </c>
      <c r="O117" s="18"/>
      <c r="P117" s="120" t="s">
        <v>265</v>
      </c>
      <c r="Q117" s="92"/>
      <c r="R117" s="92"/>
      <c r="S117" s="92"/>
      <c r="T117" s="92"/>
      <c r="U117" s="92"/>
      <c r="V117" s="33"/>
      <c r="W117" s="24" t="s">
        <v>1830</v>
      </c>
      <c r="X117" s="239">
        <v>0.7</v>
      </c>
      <c r="Y117" s="240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26"/>
      <c r="AQ117" s="39"/>
      <c r="AR117" s="40"/>
      <c r="AS117" s="195">
        <f>ROUND(L117*X117,0)</f>
        <v>666</v>
      </c>
      <c r="AT117" s="29"/>
    </row>
    <row r="118" spans="1:46" s="155" customFormat="1" ht="17.100000000000001" hidden="1" customHeight="1">
      <c r="A118" s="7">
        <v>16</v>
      </c>
      <c r="B118" s="8">
        <v>8837</v>
      </c>
      <c r="C118" s="9" t="s">
        <v>46</v>
      </c>
      <c r="D118" s="57"/>
      <c r="E118" s="58"/>
      <c r="F118" s="58"/>
      <c r="G118" s="136"/>
      <c r="H118" s="136"/>
      <c r="I118" s="136"/>
      <c r="J118" s="137"/>
      <c r="K118" s="137"/>
      <c r="L118" s="20"/>
      <c r="M118" s="20"/>
      <c r="N118" s="20"/>
      <c r="O118" s="21"/>
      <c r="P118" s="96"/>
      <c r="Q118" s="97"/>
      <c r="R118" s="97"/>
      <c r="S118" s="97"/>
      <c r="T118" s="97"/>
      <c r="U118" s="97"/>
      <c r="V118" s="50"/>
      <c r="W118" s="22" t="s">
        <v>1830</v>
      </c>
      <c r="X118" s="230">
        <v>0.7</v>
      </c>
      <c r="Y118" s="231"/>
      <c r="Z118" s="43" t="s">
        <v>1829</v>
      </c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2" t="s">
        <v>1830</v>
      </c>
      <c r="AQ118" s="230">
        <v>1</v>
      </c>
      <c r="AR118" s="231"/>
      <c r="AS118" s="196">
        <f>ROUND(ROUND(L117*X118,0)*AQ118,0)</f>
        <v>666</v>
      </c>
      <c r="AT118" s="29"/>
    </row>
    <row r="119" spans="1:46" s="155" customFormat="1" ht="17.100000000000001" customHeight="1">
      <c r="A119" s="7">
        <v>16</v>
      </c>
      <c r="B119" s="8">
        <v>8838</v>
      </c>
      <c r="C119" s="9" t="s">
        <v>1622</v>
      </c>
      <c r="D119" s="242" t="s">
        <v>2275</v>
      </c>
      <c r="E119" s="256"/>
      <c r="F119" s="256"/>
      <c r="G119" s="256"/>
      <c r="H119" s="256"/>
      <c r="I119" s="256"/>
      <c r="J119" s="256"/>
      <c r="K119" s="256"/>
      <c r="L119" s="256"/>
      <c r="M119" s="256"/>
      <c r="N119" s="256"/>
      <c r="O119" s="15"/>
      <c r="P119" s="16"/>
      <c r="Q119" s="16"/>
      <c r="R119" s="16"/>
      <c r="S119" s="16"/>
      <c r="T119" s="28"/>
      <c r="U119" s="28"/>
      <c r="V119" s="148"/>
      <c r="W119" s="16"/>
      <c r="X119" s="44"/>
      <c r="Y119" s="45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26"/>
      <c r="AQ119" s="39"/>
      <c r="AR119" s="40"/>
      <c r="AS119" s="195">
        <f>ROUND(L121,0)</f>
        <v>986</v>
      </c>
      <c r="AT119" s="29"/>
    </row>
    <row r="120" spans="1:46" s="155" customFormat="1" ht="17.100000000000001" customHeight="1">
      <c r="A120" s="7">
        <v>16</v>
      </c>
      <c r="B120" s="8">
        <v>8839</v>
      </c>
      <c r="C120" s="9" t="s">
        <v>1623</v>
      </c>
      <c r="D120" s="257"/>
      <c r="E120" s="258"/>
      <c r="F120" s="258"/>
      <c r="G120" s="258"/>
      <c r="H120" s="258"/>
      <c r="I120" s="258"/>
      <c r="J120" s="258"/>
      <c r="K120" s="258"/>
      <c r="L120" s="258"/>
      <c r="M120" s="258"/>
      <c r="N120" s="258"/>
      <c r="O120" s="123"/>
      <c r="P120" s="19"/>
      <c r="Q120" s="20"/>
      <c r="R120" s="20"/>
      <c r="S120" s="20"/>
      <c r="T120" s="31"/>
      <c r="U120" s="31"/>
      <c r="V120" s="122"/>
      <c r="W120" s="122"/>
      <c r="X120" s="122"/>
      <c r="Y120" s="129"/>
      <c r="Z120" s="43" t="s">
        <v>1829</v>
      </c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2" t="s">
        <v>1830</v>
      </c>
      <c r="AQ120" s="230">
        <v>1</v>
      </c>
      <c r="AR120" s="231"/>
      <c r="AS120" s="195">
        <f>ROUND(L121*AQ120,0)</f>
        <v>986</v>
      </c>
      <c r="AT120" s="29"/>
    </row>
    <row r="121" spans="1:46" s="155" customFormat="1" ht="17.100000000000001" customHeight="1">
      <c r="A121" s="7">
        <v>16</v>
      </c>
      <c r="B121" s="8">
        <v>8840</v>
      </c>
      <c r="C121" s="9" t="s">
        <v>1624</v>
      </c>
      <c r="D121" s="55"/>
      <c r="E121" s="56"/>
      <c r="F121" s="56"/>
      <c r="G121" s="134"/>
      <c r="H121" s="135"/>
      <c r="I121" s="135"/>
      <c r="J121" s="135"/>
      <c r="K121" s="135"/>
      <c r="L121" s="241">
        <f>L9*29</f>
        <v>986</v>
      </c>
      <c r="M121" s="241"/>
      <c r="N121" s="14" t="s">
        <v>121</v>
      </c>
      <c r="O121" s="18"/>
      <c r="P121" s="120" t="s">
        <v>265</v>
      </c>
      <c r="Q121" s="92"/>
      <c r="R121" s="92"/>
      <c r="S121" s="92"/>
      <c r="T121" s="92"/>
      <c r="U121" s="92"/>
      <c r="V121" s="33"/>
      <c r="W121" s="24" t="s">
        <v>1830</v>
      </c>
      <c r="X121" s="239">
        <v>0.7</v>
      </c>
      <c r="Y121" s="240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26"/>
      <c r="AQ121" s="39"/>
      <c r="AR121" s="40"/>
      <c r="AS121" s="195">
        <f>ROUND(L121*X121,0)</f>
        <v>690</v>
      </c>
      <c r="AT121" s="29"/>
    </row>
    <row r="122" spans="1:46" s="155" customFormat="1" ht="17.100000000000001" hidden="1" customHeight="1">
      <c r="A122" s="7"/>
      <c r="B122" s="8"/>
      <c r="C122" s="9"/>
      <c r="D122" s="57"/>
      <c r="E122" s="58"/>
      <c r="F122" s="58"/>
      <c r="G122" s="136"/>
      <c r="H122" s="136"/>
      <c r="I122" s="136"/>
      <c r="J122" s="137"/>
      <c r="K122" s="137"/>
      <c r="L122" s="20"/>
      <c r="M122" s="20"/>
      <c r="N122" s="20"/>
      <c r="O122" s="18"/>
      <c r="P122" s="128"/>
      <c r="Q122" s="92"/>
      <c r="R122" s="92"/>
      <c r="S122" s="92"/>
      <c r="T122" s="92"/>
      <c r="U122" s="92"/>
      <c r="V122" s="33"/>
      <c r="W122" s="24"/>
      <c r="X122" s="27"/>
      <c r="Y122" s="48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26"/>
      <c r="AQ122" s="39"/>
      <c r="AR122" s="40"/>
      <c r="AS122" s="195"/>
      <c r="AT122" s="29"/>
    </row>
    <row r="123" spans="1:46" s="155" customFormat="1" ht="17.100000000000001" customHeight="1">
      <c r="A123" s="7">
        <v>16</v>
      </c>
      <c r="B123" s="8">
        <v>8841</v>
      </c>
      <c r="C123" s="9" t="s">
        <v>1057</v>
      </c>
      <c r="D123" s="242" t="s">
        <v>2276</v>
      </c>
      <c r="E123" s="256"/>
      <c r="F123" s="256"/>
      <c r="G123" s="256"/>
      <c r="H123" s="256"/>
      <c r="I123" s="256"/>
      <c r="J123" s="256"/>
      <c r="K123" s="256"/>
      <c r="L123" s="256"/>
      <c r="M123" s="256"/>
      <c r="N123" s="256"/>
      <c r="O123" s="15"/>
      <c r="P123" s="16"/>
      <c r="Q123" s="16"/>
      <c r="R123" s="16"/>
      <c r="S123" s="16"/>
      <c r="T123" s="28"/>
      <c r="U123" s="28"/>
      <c r="V123" s="148"/>
      <c r="W123" s="16"/>
      <c r="X123" s="44"/>
      <c r="Y123" s="45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26"/>
      <c r="AQ123" s="39"/>
      <c r="AR123" s="40"/>
      <c r="AS123" s="195">
        <f>ROUND(L125,0)</f>
        <v>1020</v>
      </c>
      <c r="AT123" s="29"/>
    </row>
    <row r="124" spans="1:46" s="155" customFormat="1" ht="17.100000000000001" customHeight="1">
      <c r="A124" s="7">
        <v>16</v>
      </c>
      <c r="B124" s="8">
        <v>8842</v>
      </c>
      <c r="C124" s="9" t="s">
        <v>1058</v>
      </c>
      <c r="D124" s="257"/>
      <c r="E124" s="258"/>
      <c r="F124" s="258"/>
      <c r="G124" s="258"/>
      <c r="H124" s="258"/>
      <c r="I124" s="258"/>
      <c r="J124" s="258"/>
      <c r="K124" s="258"/>
      <c r="L124" s="258"/>
      <c r="M124" s="258"/>
      <c r="N124" s="258"/>
      <c r="O124" s="123"/>
      <c r="P124" s="19"/>
      <c r="Q124" s="20"/>
      <c r="R124" s="20"/>
      <c r="S124" s="20"/>
      <c r="T124" s="31"/>
      <c r="U124" s="31"/>
      <c r="V124" s="122"/>
      <c r="W124" s="122"/>
      <c r="X124" s="122"/>
      <c r="Y124" s="129"/>
      <c r="Z124" s="43" t="s">
        <v>1829</v>
      </c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2" t="s">
        <v>1830</v>
      </c>
      <c r="AQ124" s="230">
        <v>1</v>
      </c>
      <c r="AR124" s="231"/>
      <c r="AS124" s="195">
        <f>ROUND(L125*AQ124,0)</f>
        <v>1020</v>
      </c>
      <c r="AT124" s="29"/>
    </row>
    <row r="125" spans="1:46" s="155" customFormat="1" ht="17.100000000000001" customHeight="1">
      <c r="A125" s="7">
        <v>16</v>
      </c>
      <c r="B125" s="8">
        <v>8843</v>
      </c>
      <c r="C125" s="9" t="s">
        <v>47</v>
      </c>
      <c r="D125" s="55"/>
      <c r="E125" s="56"/>
      <c r="F125" s="56"/>
      <c r="G125" s="134"/>
      <c r="H125" s="135"/>
      <c r="I125" s="135"/>
      <c r="J125" s="135"/>
      <c r="K125" s="135"/>
      <c r="L125" s="241">
        <f>L9*30</f>
        <v>1020</v>
      </c>
      <c r="M125" s="241"/>
      <c r="N125" s="14" t="s">
        <v>121</v>
      </c>
      <c r="O125" s="18"/>
      <c r="P125" s="120" t="s">
        <v>265</v>
      </c>
      <c r="Q125" s="92"/>
      <c r="R125" s="92"/>
      <c r="S125" s="92"/>
      <c r="T125" s="92"/>
      <c r="U125" s="92"/>
      <c r="V125" s="33"/>
      <c r="W125" s="24" t="s">
        <v>1830</v>
      </c>
      <c r="X125" s="239">
        <v>0.7</v>
      </c>
      <c r="Y125" s="240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26"/>
      <c r="AQ125" s="39"/>
      <c r="AR125" s="40"/>
      <c r="AS125" s="195">
        <f>ROUND(L125*X125,0)</f>
        <v>714</v>
      </c>
      <c r="AT125" s="29"/>
    </row>
    <row r="126" spans="1:46" s="155" customFormat="1" ht="17.100000000000001" hidden="1" customHeight="1">
      <c r="A126" s="7">
        <v>16</v>
      </c>
      <c r="B126" s="8">
        <v>8844</v>
      </c>
      <c r="C126" s="9" t="s">
        <v>48</v>
      </c>
      <c r="D126" s="57"/>
      <c r="E126" s="58"/>
      <c r="F126" s="58"/>
      <c r="G126" s="136"/>
      <c r="H126" s="136"/>
      <c r="I126" s="136"/>
      <c r="J126" s="137"/>
      <c r="K126" s="137"/>
      <c r="L126" s="20"/>
      <c r="M126" s="20"/>
      <c r="N126" s="20"/>
      <c r="O126" s="21"/>
      <c r="P126" s="96"/>
      <c r="Q126" s="97"/>
      <c r="R126" s="97"/>
      <c r="S126" s="97"/>
      <c r="T126" s="97"/>
      <c r="U126" s="97"/>
      <c r="V126" s="50"/>
      <c r="W126" s="22" t="s">
        <v>1830</v>
      </c>
      <c r="X126" s="230">
        <v>0.7</v>
      </c>
      <c r="Y126" s="231"/>
      <c r="Z126" s="43" t="s">
        <v>1829</v>
      </c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2" t="s">
        <v>1830</v>
      </c>
      <c r="AQ126" s="230">
        <v>1</v>
      </c>
      <c r="AR126" s="231"/>
      <c r="AS126" s="196">
        <f>ROUND(ROUND(K125*X126,0)*AQ126,0)</f>
        <v>0</v>
      </c>
      <c r="AT126" s="29"/>
    </row>
    <row r="127" spans="1:46" s="155" customFormat="1" ht="17.100000000000001" customHeight="1">
      <c r="A127" s="7">
        <v>16</v>
      </c>
      <c r="B127" s="8">
        <v>8845</v>
      </c>
      <c r="C127" s="9" t="s">
        <v>1625</v>
      </c>
      <c r="D127" s="242" t="s">
        <v>2277</v>
      </c>
      <c r="E127" s="256"/>
      <c r="F127" s="256"/>
      <c r="G127" s="256"/>
      <c r="H127" s="256"/>
      <c r="I127" s="256"/>
      <c r="J127" s="256"/>
      <c r="K127" s="256"/>
      <c r="L127" s="256"/>
      <c r="M127" s="256"/>
      <c r="N127" s="256"/>
      <c r="O127" s="15"/>
      <c r="P127" s="16"/>
      <c r="Q127" s="16"/>
      <c r="R127" s="16"/>
      <c r="S127" s="16"/>
      <c r="T127" s="28"/>
      <c r="U127" s="28"/>
      <c r="V127" s="148"/>
      <c r="W127" s="16"/>
      <c r="X127" s="44"/>
      <c r="Y127" s="45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26"/>
      <c r="AQ127" s="39"/>
      <c r="AR127" s="40"/>
      <c r="AS127" s="195">
        <f>ROUND(L129,0)</f>
        <v>1054</v>
      </c>
      <c r="AT127" s="29"/>
    </row>
    <row r="128" spans="1:46" s="155" customFormat="1" ht="17.100000000000001" customHeight="1">
      <c r="A128" s="7">
        <v>16</v>
      </c>
      <c r="B128" s="8">
        <v>8846</v>
      </c>
      <c r="C128" s="9" t="s">
        <v>1626</v>
      </c>
      <c r="D128" s="257"/>
      <c r="E128" s="258"/>
      <c r="F128" s="258"/>
      <c r="G128" s="258"/>
      <c r="H128" s="258"/>
      <c r="I128" s="258"/>
      <c r="J128" s="258"/>
      <c r="K128" s="258"/>
      <c r="L128" s="258"/>
      <c r="M128" s="258"/>
      <c r="N128" s="258"/>
      <c r="O128" s="123"/>
      <c r="P128" s="19"/>
      <c r="Q128" s="20"/>
      <c r="R128" s="20"/>
      <c r="S128" s="20"/>
      <c r="T128" s="31"/>
      <c r="U128" s="31"/>
      <c r="V128" s="122"/>
      <c r="W128" s="122"/>
      <c r="X128" s="122"/>
      <c r="Y128" s="129"/>
      <c r="Z128" s="43" t="s">
        <v>1829</v>
      </c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2" t="s">
        <v>1830</v>
      </c>
      <c r="AQ128" s="230">
        <v>1</v>
      </c>
      <c r="AR128" s="231"/>
      <c r="AS128" s="195">
        <f>ROUND(L129*AQ128,0)</f>
        <v>1054</v>
      </c>
      <c r="AT128" s="29"/>
    </row>
    <row r="129" spans="1:46" s="155" customFormat="1" ht="17.100000000000001" customHeight="1">
      <c r="A129" s="7">
        <v>16</v>
      </c>
      <c r="B129" s="8">
        <v>8847</v>
      </c>
      <c r="C129" s="9" t="s">
        <v>1627</v>
      </c>
      <c r="D129" s="57"/>
      <c r="E129" s="58"/>
      <c r="F129" s="58"/>
      <c r="G129" s="136"/>
      <c r="H129" s="137"/>
      <c r="I129" s="137"/>
      <c r="J129" s="137"/>
      <c r="K129" s="137"/>
      <c r="L129" s="238">
        <f>L9*31</f>
        <v>1054</v>
      </c>
      <c r="M129" s="238"/>
      <c r="N129" s="20" t="s">
        <v>121</v>
      </c>
      <c r="O129" s="21"/>
      <c r="P129" s="119" t="s">
        <v>265</v>
      </c>
      <c r="Q129" s="113"/>
      <c r="R129" s="113"/>
      <c r="S129" s="113"/>
      <c r="T129" s="113"/>
      <c r="U129" s="113"/>
      <c r="V129" s="126"/>
      <c r="W129" s="22" t="s">
        <v>1830</v>
      </c>
      <c r="X129" s="230">
        <v>0.7</v>
      </c>
      <c r="Y129" s="231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26"/>
      <c r="AQ129" s="39"/>
      <c r="AR129" s="40"/>
      <c r="AS129" s="196">
        <f>ROUND(L129*X129,0)</f>
        <v>738</v>
      </c>
      <c r="AT129" s="41"/>
    </row>
    <row r="130" spans="1:46" s="155" customFormat="1" ht="17.100000000000001" customHeight="1">
      <c r="A130" s="7">
        <v>16</v>
      </c>
      <c r="B130" s="8">
        <v>8848</v>
      </c>
      <c r="C130" s="9" t="s">
        <v>1059</v>
      </c>
      <c r="D130" s="242" t="s">
        <v>2278</v>
      </c>
      <c r="E130" s="256"/>
      <c r="F130" s="256"/>
      <c r="G130" s="256"/>
      <c r="H130" s="256"/>
      <c r="I130" s="256"/>
      <c r="J130" s="256"/>
      <c r="K130" s="256"/>
      <c r="L130" s="256"/>
      <c r="M130" s="256"/>
      <c r="N130" s="256"/>
      <c r="O130" s="15"/>
      <c r="P130" s="16"/>
      <c r="Q130" s="16"/>
      <c r="R130" s="16"/>
      <c r="S130" s="16"/>
      <c r="T130" s="28"/>
      <c r="U130" s="28"/>
      <c r="V130" s="148"/>
      <c r="W130" s="16"/>
      <c r="X130" s="44"/>
      <c r="Y130" s="45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26"/>
      <c r="AQ130" s="39"/>
      <c r="AR130" s="40"/>
      <c r="AS130" s="195">
        <f>ROUND(L132,0)</f>
        <v>1088</v>
      </c>
      <c r="AT130" s="49" t="s">
        <v>1790</v>
      </c>
    </row>
    <row r="131" spans="1:46" s="155" customFormat="1" ht="17.100000000000001" customHeight="1">
      <c r="A131" s="7">
        <v>16</v>
      </c>
      <c r="B131" s="8">
        <v>8849</v>
      </c>
      <c r="C131" s="9" t="s">
        <v>1060</v>
      </c>
      <c r="D131" s="257"/>
      <c r="E131" s="299"/>
      <c r="F131" s="299"/>
      <c r="G131" s="299"/>
      <c r="H131" s="299"/>
      <c r="I131" s="299"/>
      <c r="J131" s="299"/>
      <c r="K131" s="299"/>
      <c r="L131" s="299"/>
      <c r="M131" s="299"/>
      <c r="N131" s="299"/>
      <c r="O131" s="133"/>
      <c r="P131" s="19"/>
      <c r="Q131" s="20"/>
      <c r="R131" s="20"/>
      <c r="S131" s="20"/>
      <c r="T131" s="31"/>
      <c r="U131" s="31"/>
      <c r="V131" s="122"/>
      <c r="W131" s="122"/>
      <c r="X131" s="122"/>
      <c r="Y131" s="129"/>
      <c r="Z131" s="43" t="s">
        <v>1791</v>
      </c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2" t="s">
        <v>1792</v>
      </c>
      <c r="AQ131" s="230">
        <v>1</v>
      </c>
      <c r="AR131" s="231"/>
      <c r="AS131" s="195">
        <f>ROUND(L132*AQ131,0)</f>
        <v>1088</v>
      </c>
      <c r="AT131" s="29"/>
    </row>
    <row r="132" spans="1:46" s="155" customFormat="1" ht="17.100000000000001" customHeight="1">
      <c r="A132" s="7">
        <v>16</v>
      </c>
      <c r="B132" s="8">
        <v>8850</v>
      </c>
      <c r="C132" s="9" t="s">
        <v>49</v>
      </c>
      <c r="D132" s="55"/>
      <c r="E132" s="56"/>
      <c r="F132" s="56"/>
      <c r="G132" s="134"/>
      <c r="H132" s="135"/>
      <c r="I132" s="135"/>
      <c r="J132" s="135"/>
      <c r="K132" s="135"/>
      <c r="L132" s="241">
        <f>$L$9*32</f>
        <v>1088</v>
      </c>
      <c r="M132" s="241"/>
      <c r="N132" s="14" t="s">
        <v>121</v>
      </c>
      <c r="O132" s="18"/>
      <c r="P132" s="120" t="s">
        <v>265</v>
      </c>
      <c r="Q132" s="92"/>
      <c r="R132" s="92"/>
      <c r="S132" s="92"/>
      <c r="T132" s="92"/>
      <c r="U132" s="92"/>
      <c r="V132" s="33"/>
      <c r="W132" s="24" t="s">
        <v>1792</v>
      </c>
      <c r="X132" s="239">
        <v>0.7</v>
      </c>
      <c r="Y132" s="240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26"/>
      <c r="AQ132" s="39"/>
      <c r="AR132" s="40"/>
      <c r="AS132" s="195">
        <f>ROUND(L132*X132,0)</f>
        <v>762</v>
      </c>
      <c r="AT132" s="29"/>
    </row>
    <row r="133" spans="1:46" s="155" customFormat="1" ht="17.100000000000001" hidden="1" customHeight="1">
      <c r="A133" s="7">
        <v>16</v>
      </c>
      <c r="B133" s="8">
        <v>8851</v>
      </c>
      <c r="C133" s="9" t="s">
        <v>50</v>
      </c>
      <c r="D133" s="57"/>
      <c r="E133" s="58"/>
      <c r="F133" s="58"/>
      <c r="G133" s="136"/>
      <c r="H133" s="136"/>
      <c r="I133" s="136"/>
      <c r="J133" s="137"/>
      <c r="K133" s="137"/>
      <c r="L133" s="20"/>
      <c r="M133" s="20"/>
      <c r="N133" s="20"/>
      <c r="O133" s="21"/>
      <c r="P133" s="96"/>
      <c r="Q133" s="97"/>
      <c r="R133" s="97"/>
      <c r="S133" s="97"/>
      <c r="T133" s="97"/>
      <c r="U133" s="97"/>
      <c r="V133" s="50"/>
      <c r="W133" s="22" t="s">
        <v>1792</v>
      </c>
      <c r="X133" s="230">
        <v>0.7</v>
      </c>
      <c r="Y133" s="231"/>
      <c r="Z133" s="43" t="s">
        <v>1791</v>
      </c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2" t="s">
        <v>1792</v>
      </c>
      <c r="AQ133" s="230">
        <v>1</v>
      </c>
      <c r="AR133" s="231"/>
      <c r="AS133" s="196">
        <f>ROUND(ROUND(K132*X133,0)*AQ133,0)</f>
        <v>0</v>
      </c>
      <c r="AT133" s="29"/>
    </row>
    <row r="134" spans="1:46" s="155" customFormat="1" ht="17.100000000000001" customHeight="1">
      <c r="A134" s="7">
        <v>16</v>
      </c>
      <c r="B134" s="8">
        <v>8852</v>
      </c>
      <c r="C134" s="9" t="s">
        <v>1628</v>
      </c>
      <c r="D134" s="242" t="s">
        <v>2279</v>
      </c>
      <c r="E134" s="256"/>
      <c r="F134" s="256"/>
      <c r="G134" s="256"/>
      <c r="H134" s="256"/>
      <c r="I134" s="256"/>
      <c r="J134" s="256"/>
      <c r="K134" s="256"/>
      <c r="L134" s="256"/>
      <c r="M134" s="256"/>
      <c r="N134" s="256"/>
      <c r="O134" s="15"/>
      <c r="P134" s="16"/>
      <c r="Q134" s="16"/>
      <c r="R134" s="16"/>
      <c r="S134" s="16"/>
      <c r="T134" s="28"/>
      <c r="U134" s="28"/>
      <c r="V134" s="148"/>
      <c r="W134" s="16"/>
      <c r="X134" s="44"/>
      <c r="Y134" s="45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26"/>
      <c r="AQ134" s="39"/>
      <c r="AR134" s="40"/>
      <c r="AS134" s="195">
        <f>ROUND(L136,0)</f>
        <v>1122</v>
      </c>
      <c r="AT134" s="29"/>
    </row>
    <row r="135" spans="1:46" s="155" customFormat="1" ht="17.100000000000001" customHeight="1">
      <c r="A135" s="7">
        <v>16</v>
      </c>
      <c r="B135" s="8">
        <v>8853</v>
      </c>
      <c r="C135" s="9" t="s">
        <v>1629</v>
      </c>
      <c r="D135" s="257"/>
      <c r="E135" s="258"/>
      <c r="F135" s="258"/>
      <c r="G135" s="258"/>
      <c r="H135" s="258"/>
      <c r="I135" s="258"/>
      <c r="J135" s="258"/>
      <c r="K135" s="258"/>
      <c r="L135" s="258"/>
      <c r="M135" s="258"/>
      <c r="N135" s="258"/>
      <c r="O135" s="133"/>
      <c r="P135" s="19"/>
      <c r="Q135" s="20"/>
      <c r="R135" s="20"/>
      <c r="S135" s="20"/>
      <c r="T135" s="31"/>
      <c r="U135" s="31"/>
      <c r="V135" s="122"/>
      <c r="W135" s="122"/>
      <c r="X135" s="122"/>
      <c r="Y135" s="129"/>
      <c r="Z135" s="43" t="s">
        <v>1791</v>
      </c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2" t="s">
        <v>1792</v>
      </c>
      <c r="AQ135" s="230">
        <v>1</v>
      </c>
      <c r="AR135" s="231"/>
      <c r="AS135" s="195">
        <f>ROUND(L136*AQ135,0)</f>
        <v>1122</v>
      </c>
      <c r="AT135" s="29"/>
    </row>
    <row r="136" spans="1:46" s="155" customFormat="1" ht="17.100000000000001" customHeight="1">
      <c r="A136" s="7">
        <v>16</v>
      </c>
      <c r="B136" s="8">
        <v>8854</v>
      </c>
      <c r="C136" s="9" t="s">
        <v>1630</v>
      </c>
      <c r="D136" s="55"/>
      <c r="E136" s="56"/>
      <c r="F136" s="56"/>
      <c r="G136" s="134"/>
      <c r="H136" s="135"/>
      <c r="I136" s="135"/>
      <c r="J136" s="135"/>
      <c r="K136" s="135"/>
      <c r="L136" s="241">
        <f>$L$9*33</f>
        <v>1122</v>
      </c>
      <c r="M136" s="241"/>
      <c r="N136" s="14" t="s">
        <v>121</v>
      </c>
      <c r="O136" s="18"/>
      <c r="P136" s="120" t="s">
        <v>265</v>
      </c>
      <c r="Q136" s="92"/>
      <c r="R136" s="92"/>
      <c r="S136" s="92"/>
      <c r="T136" s="92"/>
      <c r="U136" s="92"/>
      <c r="V136" s="33"/>
      <c r="W136" s="24" t="s">
        <v>1792</v>
      </c>
      <c r="X136" s="239">
        <v>0.7</v>
      </c>
      <c r="Y136" s="240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26"/>
      <c r="AQ136" s="39"/>
      <c r="AR136" s="40"/>
      <c r="AS136" s="195">
        <f>ROUND(L136*X136,0)</f>
        <v>785</v>
      </c>
      <c r="AT136" s="29"/>
    </row>
    <row r="137" spans="1:46" s="155" customFormat="1" ht="17.100000000000001" hidden="1" customHeight="1">
      <c r="A137" s="7"/>
      <c r="B137" s="8"/>
      <c r="C137" s="9"/>
      <c r="D137" s="57"/>
      <c r="E137" s="58"/>
      <c r="F137" s="58"/>
      <c r="G137" s="136"/>
      <c r="H137" s="136"/>
      <c r="I137" s="136"/>
      <c r="J137" s="137"/>
      <c r="K137" s="137"/>
      <c r="L137" s="20"/>
      <c r="M137" s="20"/>
      <c r="N137" s="20"/>
      <c r="O137" s="21"/>
      <c r="P137" s="128"/>
      <c r="Q137" s="92"/>
      <c r="R137" s="92"/>
      <c r="S137" s="92"/>
      <c r="T137" s="92"/>
      <c r="U137" s="92"/>
      <c r="V137" s="33"/>
      <c r="W137" s="24"/>
      <c r="X137" s="27"/>
      <c r="Y137" s="48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26"/>
      <c r="AQ137" s="39"/>
      <c r="AR137" s="40"/>
      <c r="AS137" s="196">
        <f>ROUND(ROUND(K136*X137,0)*AQ137,0)</f>
        <v>0</v>
      </c>
      <c r="AT137" s="29"/>
    </row>
    <row r="138" spans="1:46" s="155" customFormat="1" ht="17.100000000000001" customHeight="1">
      <c r="A138" s="7">
        <v>16</v>
      </c>
      <c r="B138" s="8">
        <v>8855</v>
      </c>
      <c r="C138" s="9" t="s">
        <v>1061</v>
      </c>
      <c r="D138" s="242" t="s">
        <v>2280</v>
      </c>
      <c r="E138" s="256"/>
      <c r="F138" s="256"/>
      <c r="G138" s="256"/>
      <c r="H138" s="256"/>
      <c r="I138" s="256"/>
      <c r="J138" s="256"/>
      <c r="K138" s="256"/>
      <c r="L138" s="256"/>
      <c r="M138" s="256"/>
      <c r="N138" s="256"/>
      <c r="O138" s="15"/>
      <c r="P138" s="16"/>
      <c r="Q138" s="16"/>
      <c r="R138" s="16"/>
      <c r="S138" s="16"/>
      <c r="T138" s="28"/>
      <c r="U138" s="28"/>
      <c r="V138" s="148"/>
      <c r="W138" s="16"/>
      <c r="X138" s="44"/>
      <c r="Y138" s="45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26"/>
      <c r="AQ138" s="39"/>
      <c r="AR138" s="40"/>
      <c r="AS138" s="195">
        <f>ROUND(L140,0)</f>
        <v>1156</v>
      </c>
      <c r="AT138" s="29"/>
    </row>
    <row r="139" spans="1:46" s="155" customFormat="1" ht="17.100000000000001" customHeight="1">
      <c r="A139" s="7">
        <v>16</v>
      </c>
      <c r="B139" s="8">
        <v>8856</v>
      </c>
      <c r="C139" s="9" t="s">
        <v>1062</v>
      </c>
      <c r="D139" s="257"/>
      <c r="E139" s="258"/>
      <c r="F139" s="258"/>
      <c r="G139" s="258"/>
      <c r="H139" s="258"/>
      <c r="I139" s="258"/>
      <c r="J139" s="258"/>
      <c r="K139" s="258"/>
      <c r="L139" s="258"/>
      <c r="M139" s="258"/>
      <c r="N139" s="258"/>
      <c r="O139" s="133"/>
      <c r="P139" s="19"/>
      <c r="Q139" s="20"/>
      <c r="R139" s="20"/>
      <c r="S139" s="20"/>
      <c r="T139" s="31"/>
      <c r="U139" s="31"/>
      <c r="V139" s="122"/>
      <c r="W139" s="122"/>
      <c r="X139" s="122"/>
      <c r="Y139" s="129"/>
      <c r="Z139" s="43" t="s">
        <v>1791</v>
      </c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2" t="s">
        <v>1792</v>
      </c>
      <c r="AQ139" s="230">
        <v>1</v>
      </c>
      <c r="AR139" s="231"/>
      <c r="AS139" s="195">
        <f>ROUND(L140*AQ139,0)</f>
        <v>1156</v>
      </c>
      <c r="AT139" s="29"/>
    </row>
    <row r="140" spans="1:46" s="155" customFormat="1" ht="17.100000000000001" customHeight="1">
      <c r="A140" s="7">
        <v>16</v>
      </c>
      <c r="B140" s="8">
        <v>8857</v>
      </c>
      <c r="C140" s="9" t="s">
        <v>51</v>
      </c>
      <c r="D140" s="55"/>
      <c r="E140" s="56"/>
      <c r="F140" s="56"/>
      <c r="G140" s="134"/>
      <c r="H140" s="135"/>
      <c r="I140" s="135"/>
      <c r="J140" s="135"/>
      <c r="K140" s="135"/>
      <c r="L140" s="241">
        <f>$L$9*34</f>
        <v>1156</v>
      </c>
      <c r="M140" s="241"/>
      <c r="N140" s="14" t="s">
        <v>121</v>
      </c>
      <c r="O140" s="18"/>
      <c r="P140" s="120" t="s">
        <v>265</v>
      </c>
      <c r="Q140" s="92"/>
      <c r="R140" s="92"/>
      <c r="S140" s="92"/>
      <c r="T140" s="92"/>
      <c r="U140" s="92"/>
      <c r="V140" s="33"/>
      <c r="W140" s="24" t="s">
        <v>1792</v>
      </c>
      <c r="X140" s="239">
        <v>0.7</v>
      </c>
      <c r="Y140" s="240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26"/>
      <c r="AQ140" s="39"/>
      <c r="AR140" s="40"/>
      <c r="AS140" s="195">
        <f>ROUND(L140*X140,0)</f>
        <v>809</v>
      </c>
      <c r="AT140" s="29"/>
    </row>
    <row r="141" spans="1:46" s="155" customFormat="1" ht="17.100000000000001" hidden="1" customHeight="1">
      <c r="A141" s="7">
        <v>16</v>
      </c>
      <c r="B141" s="8">
        <v>8858</v>
      </c>
      <c r="C141" s="9" t="s">
        <v>52</v>
      </c>
      <c r="D141" s="57"/>
      <c r="E141" s="58"/>
      <c r="F141" s="58"/>
      <c r="G141" s="136"/>
      <c r="H141" s="136"/>
      <c r="I141" s="136"/>
      <c r="J141" s="137"/>
      <c r="K141" s="137"/>
      <c r="L141" s="20"/>
      <c r="M141" s="20"/>
      <c r="N141" s="20"/>
      <c r="O141" s="21"/>
      <c r="P141" s="96"/>
      <c r="Q141" s="97"/>
      <c r="R141" s="97"/>
      <c r="S141" s="97"/>
      <c r="T141" s="97"/>
      <c r="U141" s="97"/>
      <c r="V141" s="50"/>
      <c r="W141" s="22" t="s">
        <v>1792</v>
      </c>
      <c r="X141" s="230">
        <v>0.7</v>
      </c>
      <c r="Y141" s="231"/>
      <c r="Z141" s="43" t="s">
        <v>1791</v>
      </c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2" t="s">
        <v>1792</v>
      </c>
      <c r="AQ141" s="230">
        <v>1</v>
      </c>
      <c r="AR141" s="231"/>
      <c r="AS141" s="196">
        <f>ROUND(ROUND(K140*X141,0)*AQ141,0)</f>
        <v>0</v>
      </c>
      <c r="AT141" s="29"/>
    </row>
    <row r="142" spans="1:46" s="155" customFormat="1" ht="17.100000000000001" customHeight="1">
      <c r="A142" s="7">
        <v>16</v>
      </c>
      <c r="B142" s="8">
        <v>8859</v>
      </c>
      <c r="C142" s="9" t="s">
        <v>1631</v>
      </c>
      <c r="D142" s="242" t="s">
        <v>2281</v>
      </c>
      <c r="E142" s="256"/>
      <c r="F142" s="256"/>
      <c r="G142" s="256"/>
      <c r="H142" s="256"/>
      <c r="I142" s="256"/>
      <c r="J142" s="256"/>
      <c r="K142" s="256"/>
      <c r="L142" s="256"/>
      <c r="M142" s="256"/>
      <c r="N142" s="256"/>
      <c r="O142" s="15"/>
      <c r="P142" s="16"/>
      <c r="Q142" s="16"/>
      <c r="R142" s="16"/>
      <c r="S142" s="16"/>
      <c r="T142" s="28"/>
      <c r="U142" s="28"/>
      <c r="V142" s="148"/>
      <c r="W142" s="16"/>
      <c r="X142" s="44"/>
      <c r="Y142" s="45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26"/>
      <c r="AQ142" s="39"/>
      <c r="AR142" s="40"/>
      <c r="AS142" s="195">
        <f>ROUND(L144,0)</f>
        <v>1190</v>
      </c>
      <c r="AT142" s="29"/>
    </row>
    <row r="143" spans="1:46" s="155" customFormat="1" ht="17.100000000000001" customHeight="1">
      <c r="A143" s="7">
        <v>16</v>
      </c>
      <c r="B143" s="8">
        <v>8860</v>
      </c>
      <c r="C143" s="9" t="s">
        <v>1632</v>
      </c>
      <c r="D143" s="257"/>
      <c r="E143" s="258"/>
      <c r="F143" s="258"/>
      <c r="G143" s="258"/>
      <c r="H143" s="258"/>
      <c r="I143" s="258"/>
      <c r="J143" s="258"/>
      <c r="K143" s="258"/>
      <c r="L143" s="258"/>
      <c r="M143" s="258"/>
      <c r="N143" s="258"/>
      <c r="O143" s="133"/>
      <c r="P143" s="19"/>
      <c r="Q143" s="20"/>
      <c r="R143" s="20"/>
      <c r="S143" s="20"/>
      <c r="T143" s="31"/>
      <c r="U143" s="31"/>
      <c r="V143" s="122"/>
      <c r="W143" s="122"/>
      <c r="X143" s="122"/>
      <c r="Y143" s="129"/>
      <c r="Z143" s="43" t="s">
        <v>1791</v>
      </c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2" t="s">
        <v>1792</v>
      </c>
      <c r="AQ143" s="230">
        <v>1</v>
      </c>
      <c r="AR143" s="231"/>
      <c r="AS143" s="195">
        <f>ROUND(L144*AQ143,0)</f>
        <v>1190</v>
      </c>
      <c r="AT143" s="29"/>
    </row>
    <row r="144" spans="1:46" s="155" customFormat="1" ht="17.100000000000001" customHeight="1">
      <c r="A144" s="7">
        <v>16</v>
      </c>
      <c r="B144" s="8">
        <v>8861</v>
      </c>
      <c r="C144" s="9" t="s">
        <v>1633</v>
      </c>
      <c r="D144" s="55"/>
      <c r="E144" s="56"/>
      <c r="F144" s="56"/>
      <c r="G144" s="134"/>
      <c r="H144" s="135"/>
      <c r="I144" s="135"/>
      <c r="J144" s="135"/>
      <c r="K144" s="135"/>
      <c r="L144" s="241">
        <f>$L$9*35</f>
        <v>1190</v>
      </c>
      <c r="M144" s="241"/>
      <c r="N144" s="14" t="s">
        <v>121</v>
      </c>
      <c r="O144" s="18"/>
      <c r="P144" s="120" t="s">
        <v>265</v>
      </c>
      <c r="Q144" s="92"/>
      <c r="R144" s="92"/>
      <c r="S144" s="92"/>
      <c r="T144" s="92"/>
      <c r="U144" s="92"/>
      <c r="V144" s="33"/>
      <c r="W144" s="24" t="s">
        <v>1792</v>
      </c>
      <c r="X144" s="239">
        <v>0.7</v>
      </c>
      <c r="Y144" s="240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26"/>
      <c r="AQ144" s="39"/>
      <c r="AR144" s="40"/>
      <c r="AS144" s="195">
        <f>ROUND(L144*X144,0)</f>
        <v>833</v>
      </c>
      <c r="AT144" s="29"/>
    </row>
    <row r="145" spans="1:46" s="155" customFormat="1" ht="17.100000000000001" hidden="1" customHeight="1">
      <c r="A145" s="7"/>
      <c r="B145" s="8"/>
      <c r="C145" s="9"/>
      <c r="D145" s="57"/>
      <c r="E145" s="58"/>
      <c r="F145" s="58"/>
      <c r="G145" s="136"/>
      <c r="H145" s="136"/>
      <c r="I145" s="136"/>
      <c r="J145" s="137"/>
      <c r="K145" s="137"/>
      <c r="L145" s="20"/>
      <c r="M145" s="20"/>
      <c r="N145" s="20"/>
      <c r="O145" s="21"/>
      <c r="P145" s="128"/>
      <c r="Q145" s="92"/>
      <c r="R145" s="92"/>
      <c r="S145" s="92"/>
      <c r="T145" s="92"/>
      <c r="U145" s="92"/>
      <c r="V145" s="33"/>
      <c r="W145" s="24"/>
      <c r="X145" s="27"/>
      <c r="Y145" s="48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26"/>
      <c r="AQ145" s="39"/>
      <c r="AR145" s="40"/>
      <c r="AS145" s="196">
        <f>ROUND(ROUND(K144*X145,0)*AQ145,0)</f>
        <v>0</v>
      </c>
      <c r="AT145" s="29"/>
    </row>
    <row r="146" spans="1:46" s="155" customFormat="1" ht="17.100000000000001" customHeight="1">
      <c r="A146" s="7">
        <v>16</v>
      </c>
      <c r="B146" s="8">
        <v>8862</v>
      </c>
      <c r="C146" s="9" t="s">
        <v>1063</v>
      </c>
      <c r="D146" s="242" t="s">
        <v>2282</v>
      </c>
      <c r="E146" s="256"/>
      <c r="F146" s="256"/>
      <c r="G146" s="256"/>
      <c r="H146" s="256"/>
      <c r="I146" s="256"/>
      <c r="J146" s="256"/>
      <c r="K146" s="256"/>
      <c r="L146" s="256"/>
      <c r="M146" s="256"/>
      <c r="N146" s="256"/>
      <c r="O146" s="15"/>
      <c r="P146" s="16"/>
      <c r="Q146" s="16"/>
      <c r="R146" s="16"/>
      <c r="S146" s="16"/>
      <c r="T146" s="28"/>
      <c r="U146" s="28"/>
      <c r="V146" s="148"/>
      <c r="W146" s="16"/>
      <c r="X146" s="44"/>
      <c r="Y146" s="45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26"/>
      <c r="AQ146" s="39"/>
      <c r="AR146" s="40"/>
      <c r="AS146" s="195">
        <f>ROUND(L148,0)</f>
        <v>1224</v>
      </c>
      <c r="AT146" s="29"/>
    </row>
    <row r="147" spans="1:46" s="155" customFormat="1" ht="17.100000000000001" customHeight="1">
      <c r="A147" s="7">
        <v>16</v>
      </c>
      <c r="B147" s="8">
        <v>8863</v>
      </c>
      <c r="C147" s="9" t="s">
        <v>1064</v>
      </c>
      <c r="D147" s="257"/>
      <c r="E147" s="258"/>
      <c r="F147" s="258"/>
      <c r="G147" s="258"/>
      <c r="H147" s="258"/>
      <c r="I147" s="258"/>
      <c r="J147" s="258"/>
      <c r="K147" s="258"/>
      <c r="L147" s="258"/>
      <c r="M147" s="258"/>
      <c r="N147" s="258"/>
      <c r="O147" s="133"/>
      <c r="P147" s="19"/>
      <c r="Q147" s="20"/>
      <c r="R147" s="20"/>
      <c r="S147" s="20"/>
      <c r="T147" s="31"/>
      <c r="U147" s="31"/>
      <c r="V147" s="122"/>
      <c r="W147" s="122"/>
      <c r="X147" s="122"/>
      <c r="Y147" s="129"/>
      <c r="Z147" s="43" t="s">
        <v>1791</v>
      </c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2" t="s">
        <v>1792</v>
      </c>
      <c r="AQ147" s="230">
        <v>1</v>
      </c>
      <c r="AR147" s="231"/>
      <c r="AS147" s="195">
        <f>ROUND(L148*AQ147,0)</f>
        <v>1224</v>
      </c>
      <c r="AT147" s="29"/>
    </row>
    <row r="148" spans="1:46" s="155" customFormat="1" ht="17.100000000000001" customHeight="1">
      <c r="A148" s="7">
        <v>16</v>
      </c>
      <c r="B148" s="8">
        <v>8864</v>
      </c>
      <c r="C148" s="9" t="s">
        <v>53</v>
      </c>
      <c r="D148" s="55"/>
      <c r="E148" s="56"/>
      <c r="F148" s="56"/>
      <c r="G148" s="134"/>
      <c r="H148" s="135"/>
      <c r="I148" s="135"/>
      <c r="J148" s="135"/>
      <c r="K148" s="135"/>
      <c r="L148" s="241">
        <f>$L$9*36</f>
        <v>1224</v>
      </c>
      <c r="M148" s="241"/>
      <c r="N148" s="14" t="s">
        <v>121</v>
      </c>
      <c r="O148" s="18"/>
      <c r="P148" s="120" t="s">
        <v>265</v>
      </c>
      <c r="Q148" s="92"/>
      <c r="R148" s="92"/>
      <c r="S148" s="92"/>
      <c r="T148" s="92"/>
      <c r="U148" s="92"/>
      <c r="V148" s="33"/>
      <c r="W148" s="24" t="s">
        <v>1792</v>
      </c>
      <c r="X148" s="239">
        <v>0.7</v>
      </c>
      <c r="Y148" s="240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26"/>
      <c r="AQ148" s="39"/>
      <c r="AR148" s="40"/>
      <c r="AS148" s="195">
        <f>ROUND(L148*X148,0)</f>
        <v>857</v>
      </c>
      <c r="AT148" s="29"/>
    </row>
    <row r="149" spans="1:46" s="155" customFormat="1" ht="17.100000000000001" hidden="1" customHeight="1">
      <c r="A149" s="7">
        <v>16</v>
      </c>
      <c r="B149" s="8">
        <v>8865</v>
      </c>
      <c r="C149" s="9" t="s">
        <v>54</v>
      </c>
      <c r="D149" s="57"/>
      <c r="E149" s="58"/>
      <c r="F149" s="58"/>
      <c r="G149" s="136"/>
      <c r="H149" s="136"/>
      <c r="I149" s="136"/>
      <c r="J149" s="137"/>
      <c r="K149" s="137"/>
      <c r="L149" s="20"/>
      <c r="M149" s="20"/>
      <c r="N149" s="20"/>
      <c r="O149" s="21"/>
      <c r="P149" s="96"/>
      <c r="Q149" s="97"/>
      <c r="R149" s="97"/>
      <c r="S149" s="97"/>
      <c r="T149" s="97"/>
      <c r="U149" s="97"/>
      <c r="V149" s="50"/>
      <c r="W149" s="22" t="s">
        <v>1792</v>
      </c>
      <c r="X149" s="230">
        <v>0.7</v>
      </c>
      <c r="Y149" s="231"/>
      <c r="Z149" s="43" t="s">
        <v>1791</v>
      </c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2" t="s">
        <v>1792</v>
      </c>
      <c r="AQ149" s="230">
        <v>1</v>
      </c>
      <c r="AR149" s="231"/>
      <c r="AS149" s="196">
        <f>ROUND(ROUND(K148*X149,0)*AQ149,0)</f>
        <v>0</v>
      </c>
      <c r="AT149" s="29"/>
    </row>
    <row r="150" spans="1:46" s="155" customFormat="1" ht="17.100000000000001" customHeight="1">
      <c r="A150" s="7">
        <v>16</v>
      </c>
      <c r="B150" s="8">
        <v>8866</v>
      </c>
      <c r="C150" s="9" t="s">
        <v>1634</v>
      </c>
      <c r="D150" s="242" t="s">
        <v>2283</v>
      </c>
      <c r="E150" s="256"/>
      <c r="F150" s="256"/>
      <c r="G150" s="256"/>
      <c r="H150" s="256"/>
      <c r="I150" s="256"/>
      <c r="J150" s="256"/>
      <c r="K150" s="256"/>
      <c r="L150" s="256"/>
      <c r="M150" s="256"/>
      <c r="N150" s="256"/>
      <c r="O150" s="15"/>
      <c r="P150" s="16"/>
      <c r="Q150" s="16"/>
      <c r="R150" s="16"/>
      <c r="S150" s="16"/>
      <c r="T150" s="28"/>
      <c r="U150" s="28"/>
      <c r="V150" s="148"/>
      <c r="W150" s="16"/>
      <c r="X150" s="44"/>
      <c r="Y150" s="45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26"/>
      <c r="AQ150" s="39"/>
      <c r="AR150" s="40"/>
      <c r="AS150" s="195">
        <f>ROUND(L152,0)</f>
        <v>1258</v>
      </c>
      <c r="AT150" s="29"/>
    </row>
    <row r="151" spans="1:46" s="155" customFormat="1" ht="17.100000000000001" customHeight="1">
      <c r="A151" s="7">
        <v>16</v>
      </c>
      <c r="B151" s="8">
        <v>8867</v>
      </c>
      <c r="C151" s="9" t="s">
        <v>1635</v>
      </c>
      <c r="D151" s="257"/>
      <c r="E151" s="258"/>
      <c r="F151" s="258"/>
      <c r="G151" s="258"/>
      <c r="H151" s="258"/>
      <c r="I151" s="258"/>
      <c r="J151" s="258"/>
      <c r="K151" s="258"/>
      <c r="L151" s="258"/>
      <c r="M151" s="258"/>
      <c r="N151" s="258"/>
      <c r="O151" s="133"/>
      <c r="P151" s="19"/>
      <c r="Q151" s="20"/>
      <c r="R151" s="20"/>
      <c r="S151" s="20"/>
      <c r="T151" s="31"/>
      <c r="U151" s="31"/>
      <c r="V151" s="122"/>
      <c r="W151" s="122"/>
      <c r="X151" s="122"/>
      <c r="Y151" s="129"/>
      <c r="Z151" s="43" t="s">
        <v>1791</v>
      </c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2" t="s">
        <v>1792</v>
      </c>
      <c r="AQ151" s="230">
        <v>1</v>
      </c>
      <c r="AR151" s="231"/>
      <c r="AS151" s="195">
        <f>ROUND(L152*AQ151,0)</f>
        <v>1258</v>
      </c>
      <c r="AT151" s="29"/>
    </row>
    <row r="152" spans="1:46" s="155" customFormat="1" ht="17.100000000000001" customHeight="1">
      <c r="A152" s="7">
        <v>16</v>
      </c>
      <c r="B152" s="8">
        <v>8868</v>
      </c>
      <c r="C152" s="9" t="s">
        <v>1636</v>
      </c>
      <c r="D152" s="55"/>
      <c r="E152" s="56"/>
      <c r="F152" s="56"/>
      <c r="G152" s="134"/>
      <c r="H152" s="135"/>
      <c r="I152" s="135"/>
      <c r="J152" s="135"/>
      <c r="K152" s="135"/>
      <c r="L152" s="241">
        <f>$L$9*37</f>
        <v>1258</v>
      </c>
      <c r="M152" s="241"/>
      <c r="N152" s="14" t="s">
        <v>121</v>
      </c>
      <c r="O152" s="18"/>
      <c r="P152" s="120" t="s">
        <v>265</v>
      </c>
      <c r="Q152" s="92"/>
      <c r="R152" s="92"/>
      <c r="S152" s="92"/>
      <c r="T152" s="92"/>
      <c r="U152" s="92"/>
      <c r="V152" s="33"/>
      <c r="W152" s="24" t="s">
        <v>1792</v>
      </c>
      <c r="X152" s="239">
        <v>0.7</v>
      </c>
      <c r="Y152" s="240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26"/>
      <c r="AQ152" s="39"/>
      <c r="AR152" s="40"/>
      <c r="AS152" s="195">
        <f>ROUND(L152*X152,0)</f>
        <v>881</v>
      </c>
      <c r="AT152" s="29"/>
    </row>
    <row r="153" spans="1:46" s="155" customFormat="1" ht="17.100000000000001" hidden="1" customHeight="1">
      <c r="A153" s="7"/>
      <c r="B153" s="8"/>
      <c r="C153" s="9"/>
      <c r="D153" s="57"/>
      <c r="E153" s="58"/>
      <c r="F153" s="58"/>
      <c r="G153" s="136"/>
      <c r="H153" s="136"/>
      <c r="I153" s="136"/>
      <c r="J153" s="137"/>
      <c r="K153" s="137"/>
      <c r="L153" s="20"/>
      <c r="M153" s="20"/>
      <c r="N153" s="20"/>
      <c r="O153" s="21"/>
      <c r="P153" s="128"/>
      <c r="Q153" s="92"/>
      <c r="R153" s="92"/>
      <c r="S153" s="92"/>
      <c r="T153" s="92"/>
      <c r="U153" s="92"/>
      <c r="V153" s="33"/>
      <c r="W153" s="24"/>
      <c r="X153" s="27"/>
      <c r="Y153" s="48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26"/>
      <c r="AQ153" s="39"/>
      <c r="AR153" s="40"/>
      <c r="AS153" s="196">
        <f>ROUND(ROUND(K152*X153,0)*AQ153,0)</f>
        <v>0</v>
      </c>
      <c r="AT153" s="29"/>
    </row>
    <row r="154" spans="1:46" s="155" customFormat="1" ht="17.100000000000001" customHeight="1">
      <c r="A154" s="7">
        <v>16</v>
      </c>
      <c r="B154" s="8">
        <v>8869</v>
      </c>
      <c r="C154" s="9" t="s">
        <v>1065</v>
      </c>
      <c r="D154" s="242" t="s">
        <v>2284</v>
      </c>
      <c r="E154" s="256"/>
      <c r="F154" s="256"/>
      <c r="G154" s="256"/>
      <c r="H154" s="256"/>
      <c r="I154" s="256"/>
      <c r="J154" s="256"/>
      <c r="K154" s="256"/>
      <c r="L154" s="256"/>
      <c r="M154" s="256"/>
      <c r="N154" s="256"/>
      <c r="O154" s="15"/>
      <c r="P154" s="16"/>
      <c r="Q154" s="16"/>
      <c r="R154" s="16"/>
      <c r="S154" s="16"/>
      <c r="T154" s="28"/>
      <c r="U154" s="28"/>
      <c r="V154" s="148"/>
      <c r="W154" s="16"/>
      <c r="X154" s="44"/>
      <c r="Y154" s="45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26"/>
      <c r="AQ154" s="39"/>
      <c r="AR154" s="40"/>
      <c r="AS154" s="195">
        <f>ROUND(L156,0)</f>
        <v>1292</v>
      </c>
      <c r="AT154" s="29"/>
    </row>
    <row r="155" spans="1:46" s="155" customFormat="1" ht="17.100000000000001" customHeight="1">
      <c r="A155" s="7">
        <v>16</v>
      </c>
      <c r="B155" s="8">
        <v>8870</v>
      </c>
      <c r="C155" s="9" t="s">
        <v>1066</v>
      </c>
      <c r="D155" s="257"/>
      <c r="E155" s="258"/>
      <c r="F155" s="258"/>
      <c r="G155" s="258"/>
      <c r="H155" s="258"/>
      <c r="I155" s="258"/>
      <c r="J155" s="258"/>
      <c r="K155" s="258"/>
      <c r="L155" s="258"/>
      <c r="M155" s="258"/>
      <c r="N155" s="258"/>
      <c r="O155" s="133"/>
      <c r="P155" s="19"/>
      <c r="Q155" s="20"/>
      <c r="R155" s="20"/>
      <c r="S155" s="20"/>
      <c r="T155" s="31"/>
      <c r="U155" s="31"/>
      <c r="V155" s="122"/>
      <c r="W155" s="122"/>
      <c r="X155" s="122"/>
      <c r="Y155" s="129"/>
      <c r="Z155" s="43" t="s">
        <v>1791</v>
      </c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2" t="s">
        <v>1792</v>
      </c>
      <c r="AQ155" s="230">
        <v>1</v>
      </c>
      <c r="AR155" s="231"/>
      <c r="AS155" s="195">
        <f>ROUND(L156*AQ155,0)</f>
        <v>1292</v>
      </c>
      <c r="AT155" s="29"/>
    </row>
    <row r="156" spans="1:46" s="155" customFormat="1" ht="17.100000000000001" customHeight="1">
      <c r="A156" s="7">
        <v>16</v>
      </c>
      <c r="B156" s="8">
        <v>8871</v>
      </c>
      <c r="C156" s="9" t="s">
        <v>55</v>
      </c>
      <c r="D156" s="55"/>
      <c r="E156" s="56"/>
      <c r="F156" s="56"/>
      <c r="G156" s="134"/>
      <c r="H156" s="135"/>
      <c r="I156" s="135"/>
      <c r="J156" s="135"/>
      <c r="K156" s="135"/>
      <c r="L156" s="241">
        <f>$L$9*38</f>
        <v>1292</v>
      </c>
      <c r="M156" s="241"/>
      <c r="N156" s="14" t="s">
        <v>121</v>
      </c>
      <c r="O156" s="18"/>
      <c r="P156" s="120" t="s">
        <v>265</v>
      </c>
      <c r="Q156" s="92"/>
      <c r="R156" s="92"/>
      <c r="S156" s="92"/>
      <c r="T156" s="92"/>
      <c r="U156" s="92"/>
      <c r="V156" s="33"/>
      <c r="W156" s="24" t="s">
        <v>1792</v>
      </c>
      <c r="X156" s="239">
        <v>0.7</v>
      </c>
      <c r="Y156" s="240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26"/>
      <c r="AQ156" s="39"/>
      <c r="AR156" s="40"/>
      <c r="AS156" s="195">
        <f>ROUND(L156*X156,0)</f>
        <v>904</v>
      </c>
      <c r="AT156" s="29"/>
    </row>
    <row r="157" spans="1:46" s="155" customFormat="1" ht="17.100000000000001" hidden="1" customHeight="1">
      <c r="A157" s="7">
        <v>16</v>
      </c>
      <c r="B157" s="8">
        <v>8872</v>
      </c>
      <c r="C157" s="9" t="s">
        <v>56</v>
      </c>
      <c r="D157" s="57"/>
      <c r="E157" s="58"/>
      <c r="F157" s="58"/>
      <c r="G157" s="136"/>
      <c r="H157" s="136"/>
      <c r="I157" s="136"/>
      <c r="J157" s="137"/>
      <c r="K157" s="137"/>
      <c r="L157" s="20"/>
      <c r="M157" s="20"/>
      <c r="N157" s="20"/>
      <c r="O157" s="21"/>
      <c r="P157" s="96"/>
      <c r="Q157" s="97"/>
      <c r="R157" s="97"/>
      <c r="S157" s="97"/>
      <c r="T157" s="97"/>
      <c r="U157" s="97"/>
      <c r="V157" s="50"/>
      <c r="W157" s="22" t="s">
        <v>1792</v>
      </c>
      <c r="X157" s="230">
        <v>0.7</v>
      </c>
      <c r="Y157" s="231"/>
      <c r="Z157" s="43" t="s">
        <v>1791</v>
      </c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2" t="s">
        <v>1792</v>
      </c>
      <c r="AQ157" s="230">
        <v>1</v>
      </c>
      <c r="AR157" s="231"/>
      <c r="AS157" s="196">
        <f>ROUND(ROUND(K156*X157,0)*AQ157,0)</f>
        <v>0</v>
      </c>
      <c r="AT157" s="29"/>
    </row>
    <row r="158" spans="1:46" s="155" customFormat="1" ht="17.100000000000001" customHeight="1">
      <c r="A158" s="7">
        <v>16</v>
      </c>
      <c r="B158" s="8">
        <v>8873</v>
      </c>
      <c r="C158" s="9" t="s">
        <v>1637</v>
      </c>
      <c r="D158" s="242" t="s">
        <v>2285</v>
      </c>
      <c r="E158" s="256"/>
      <c r="F158" s="256"/>
      <c r="G158" s="256"/>
      <c r="H158" s="256"/>
      <c r="I158" s="256"/>
      <c r="J158" s="256"/>
      <c r="K158" s="256"/>
      <c r="L158" s="256"/>
      <c r="M158" s="256"/>
      <c r="N158" s="256"/>
      <c r="O158" s="15"/>
      <c r="P158" s="16"/>
      <c r="Q158" s="16"/>
      <c r="R158" s="16"/>
      <c r="S158" s="16"/>
      <c r="T158" s="28"/>
      <c r="U158" s="28"/>
      <c r="V158" s="148"/>
      <c r="W158" s="16"/>
      <c r="X158" s="44"/>
      <c r="Y158" s="45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26"/>
      <c r="AQ158" s="39"/>
      <c r="AR158" s="40"/>
      <c r="AS158" s="195">
        <f>ROUND(L160,0)</f>
        <v>1326</v>
      </c>
      <c r="AT158" s="29"/>
    </row>
    <row r="159" spans="1:46" s="155" customFormat="1" ht="17.100000000000001" customHeight="1">
      <c r="A159" s="7">
        <v>16</v>
      </c>
      <c r="B159" s="8">
        <v>8874</v>
      </c>
      <c r="C159" s="9" t="s">
        <v>1638</v>
      </c>
      <c r="D159" s="257"/>
      <c r="E159" s="258"/>
      <c r="F159" s="258"/>
      <c r="G159" s="258"/>
      <c r="H159" s="258"/>
      <c r="I159" s="258"/>
      <c r="J159" s="258"/>
      <c r="K159" s="258"/>
      <c r="L159" s="258"/>
      <c r="M159" s="258"/>
      <c r="N159" s="258"/>
      <c r="O159" s="133"/>
      <c r="P159" s="19"/>
      <c r="Q159" s="20"/>
      <c r="R159" s="20"/>
      <c r="S159" s="20"/>
      <c r="T159" s="31"/>
      <c r="U159" s="31"/>
      <c r="V159" s="122"/>
      <c r="W159" s="122"/>
      <c r="X159" s="122"/>
      <c r="Y159" s="129"/>
      <c r="Z159" s="43" t="s">
        <v>1829</v>
      </c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2" t="s">
        <v>1830</v>
      </c>
      <c r="AQ159" s="230">
        <v>1</v>
      </c>
      <c r="AR159" s="231"/>
      <c r="AS159" s="195">
        <f>ROUND(L160*AQ159,0)</f>
        <v>1326</v>
      </c>
      <c r="AT159" s="29"/>
    </row>
    <row r="160" spans="1:46" s="155" customFormat="1" ht="17.100000000000001" customHeight="1">
      <c r="A160" s="7">
        <v>16</v>
      </c>
      <c r="B160" s="8">
        <v>8875</v>
      </c>
      <c r="C160" s="9" t="s">
        <v>1639</v>
      </c>
      <c r="D160" s="55"/>
      <c r="E160" s="56"/>
      <c r="F160" s="56"/>
      <c r="G160" s="134"/>
      <c r="H160" s="135"/>
      <c r="I160" s="135"/>
      <c r="J160" s="135"/>
      <c r="K160" s="135"/>
      <c r="L160" s="241">
        <f>$L$9*39</f>
        <v>1326</v>
      </c>
      <c r="M160" s="241"/>
      <c r="N160" s="14" t="s">
        <v>121</v>
      </c>
      <c r="O160" s="18"/>
      <c r="P160" s="120" t="s">
        <v>265</v>
      </c>
      <c r="Q160" s="92"/>
      <c r="R160" s="92"/>
      <c r="S160" s="92"/>
      <c r="T160" s="92"/>
      <c r="U160" s="92"/>
      <c r="V160" s="33"/>
      <c r="W160" s="24" t="s">
        <v>1830</v>
      </c>
      <c r="X160" s="239">
        <v>0.7</v>
      </c>
      <c r="Y160" s="240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26"/>
      <c r="AQ160" s="39"/>
      <c r="AR160" s="40"/>
      <c r="AS160" s="195">
        <f>ROUND(L160*X160,0)</f>
        <v>928</v>
      </c>
      <c r="AT160" s="29"/>
    </row>
    <row r="161" spans="1:46" s="155" customFormat="1" ht="17.100000000000001" hidden="1" customHeight="1">
      <c r="A161" s="7"/>
      <c r="B161" s="8"/>
      <c r="C161" s="9"/>
      <c r="D161" s="57"/>
      <c r="E161" s="58"/>
      <c r="F161" s="58"/>
      <c r="G161" s="136"/>
      <c r="H161" s="136"/>
      <c r="I161" s="136"/>
      <c r="J161" s="137"/>
      <c r="K161" s="137"/>
      <c r="L161" s="20"/>
      <c r="M161" s="20"/>
      <c r="N161" s="20"/>
      <c r="O161" s="21"/>
      <c r="P161" s="128"/>
      <c r="Q161" s="92"/>
      <c r="R161" s="92"/>
      <c r="S161" s="92"/>
      <c r="T161" s="92"/>
      <c r="U161" s="92"/>
      <c r="V161" s="33"/>
      <c r="W161" s="24"/>
      <c r="X161" s="27"/>
      <c r="Y161" s="48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26"/>
      <c r="AQ161" s="39"/>
      <c r="AR161" s="40"/>
      <c r="AS161" s="196">
        <f>ROUND(ROUND(K160*X161,0)*AQ161,0)</f>
        <v>0</v>
      </c>
      <c r="AT161" s="29"/>
    </row>
    <row r="162" spans="1:46" s="155" customFormat="1" ht="17.100000000000001" customHeight="1">
      <c r="A162" s="7">
        <v>16</v>
      </c>
      <c r="B162" s="8">
        <v>8876</v>
      </c>
      <c r="C162" s="9" t="s">
        <v>1067</v>
      </c>
      <c r="D162" s="242" t="s">
        <v>2286</v>
      </c>
      <c r="E162" s="256"/>
      <c r="F162" s="256"/>
      <c r="G162" s="256"/>
      <c r="H162" s="256"/>
      <c r="I162" s="256"/>
      <c r="J162" s="256"/>
      <c r="K162" s="256"/>
      <c r="L162" s="256"/>
      <c r="M162" s="256"/>
      <c r="N162" s="256"/>
      <c r="O162" s="15"/>
      <c r="P162" s="16"/>
      <c r="Q162" s="16"/>
      <c r="R162" s="16"/>
      <c r="S162" s="16"/>
      <c r="T162" s="28"/>
      <c r="U162" s="28"/>
      <c r="V162" s="148"/>
      <c r="W162" s="16"/>
      <c r="X162" s="44"/>
      <c r="Y162" s="45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26"/>
      <c r="AQ162" s="39"/>
      <c r="AR162" s="40"/>
      <c r="AS162" s="195">
        <f>ROUND(L164,0)</f>
        <v>1360</v>
      </c>
      <c r="AT162" s="29"/>
    </row>
    <row r="163" spans="1:46" s="155" customFormat="1" ht="17.100000000000001" customHeight="1">
      <c r="A163" s="7">
        <v>16</v>
      </c>
      <c r="B163" s="8">
        <v>8877</v>
      </c>
      <c r="C163" s="9" t="s">
        <v>1068</v>
      </c>
      <c r="D163" s="257"/>
      <c r="E163" s="258"/>
      <c r="F163" s="258"/>
      <c r="G163" s="258"/>
      <c r="H163" s="258"/>
      <c r="I163" s="258"/>
      <c r="J163" s="258"/>
      <c r="K163" s="258"/>
      <c r="L163" s="258"/>
      <c r="M163" s="258"/>
      <c r="N163" s="258"/>
      <c r="O163" s="133"/>
      <c r="P163" s="19"/>
      <c r="Q163" s="20"/>
      <c r="R163" s="20"/>
      <c r="S163" s="20"/>
      <c r="T163" s="31"/>
      <c r="U163" s="31"/>
      <c r="V163" s="122"/>
      <c r="W163" s="122"/>
      <c r="X163" s="122"/>
      <c r="Y163" s="129"/>
      <c r="Z163" s="43" t="s">
        <v>1829</v>
      </c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2" t="s">
        <v>1830</v>
      </c>
      <c r="AQ163" s="230">
        <v>1</v>
      </c>
      <c r="AR163" s="231"/>
      <c r="AS163" s="195">
        <f>ROUND(L164*AQ163,0)</f>
        <v>1360</v>
      </c>
      <c r="AT163" s="29"/>
    </row>
    <row r="164" spans="1:46" s="155" customFormat="1" ht="17.100000000000001" customHeight="1">
      <c r="A164" s="7">
        <v>16</v>
      </c>
      <c r="B164" s="8">
        <v>8878</v>
      </c>
      <c r="C164" s="9" t="s">
        <v>57</v>
      </c>
      <c r="D164" s="55"/>
      <c r="E164" s="56"/>
      <c r="F164" s="56"/>
      <c r="G164" s="134"/>
      <c r="H164" s="135"/>
      <c r="I164" s="135"/>
      <c r="J164" s="135"/>
      <c r="K164" s="135"/>
      <c r="L164" s="241">
        <f>$L$9*40</f>
        <v>1360</v>
      </c>
      <c r="M164" s="241"/>
      <c r="N164" s="14" t="s">
        <v>121</v>
      </c>
      <c r="O164" s="18"/>
      <c r="P164" s="120" t="s">
        <v>265</v>
      </c>
      <c r="Q164" s="92"/>
      <c r="R164" s="92"/>
      <c r="S164" s="92"/>
      <c r="T164" s="92"/>
      <c r="U164" s="92"/>
      <c r="V164" s="33"/>
      <c r="W164" s="24" t="s">
        <v>1830</v>
      </c>
      <c r="X164" s="239">
        <v>0.7</v>
      </c>
      <c r="Y164" s="240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26"/>
      <c r="AQ164" s="39"/>
      <c r="AR164" s="40"/>
      <c r="AS164" s="195">
        <f>ROUND(L164*X164,0)</f>
        <v>952</v>
      </c>
      <c r="AT164" s="29"/>
    </row>
    <row r="165" spans="1:46" s="155" customFormat="1" ht="17.100000000000001" hidden="1" customHeight="1">
      <c r="A165" s="7">
        <v>16</v>
      </c>
      <c r="B165" s="8">
        <v>8879</v>
      </c>
      <c r="C165" s="9" t="s">
        <v>58</v>
      </c>
      <c r="D165" s="57"/>
      <c r="E165" s="58"/>
      <c r="F165" s="58"/>
      <c r="G165" s="136"/>
      <c r="H165" s="136"/>
      <c r="I165" s="136"/>
      <c r="J165" s="137"/>
      <c r="K165" s="137"/>
      <c r="L165" s="20"/>
      <c r="M165" s="20"/>
      <c r="N165" s="20"/>
      <c r="O165" s="21"/>
      <c r="P165" s="96"/>
      <c r="Q165" s="97"/>
      <c r="R165" s="97"/>
      <c r="S165" s="97"/>
      <c r="T165" s="97"/>
      <c r="U165" s="97"/>
      <c r="V165" s="50"/>
      <c r="W165" s="22" t="s">
        <v>1830</v>
      </c>
      <c r="X165" s="230">
        <v>0.7</v>
      </c>
      <c r="Y165" s="231"/>
      <c r="Z165" s="43" t="s">
        <v>1829</v>
      </c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2" t="s">
        <v>1830</v>
      </c>
      <c r="AQ165" s="230">
        <v>1</v>
      </c>
      <c r="AR165" s="231"/>
      <c r="AS165" s="196">
        <f>ROUND(ROUND(K164*X165,0)*AQ165,0)</f>
        <v>0</v>
      </c>
      <c r="AT165" s="29"/>
    </row>
    <row r="166" spans="1:46" s="155" customFormat="1" ht="17.100000000000001" customHeight="1">
      <c r="A166" s="7">
        <v>16</v>
      </c>
      <c r="B166" s="8">
        <v>8880</v>
      </c>
      <c r="C166" s="9" t="s">
        <v>1640</v>
      </c>
      <c r="D166" s="242" t="s">
        <v>2287</v>
      </c>
      <c r="E166" s="256"/>
      <c r="F166" s="256"/>
      <c r="G166" s="256"/>
      <c r="H166" s="256"/>
      <c r="I166" s="256"/>
      <c r="J166" s="256"/>
      <c r="K166" s="256"/>
      <c r="L166" s="256"/>
      <c r="M166" s="256"/>
      <c r="N166" s="256"/>
      <c r="O166" s="15"/>
      <c r="P166" s="16"/>
      <c r="Q166" s="16"/>
      <c r="R166" s="16"/>
      <c r="S166" s="16"/>
      <c r="T166" s="28"/>
      <c r="U166" s="28"/>
      <c r="V166" s="148"/>
      <c r="W166" s="16"/>
      <c r="X166" s="44"/>
      <c r="Y166" s="45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26"/>
      <c r="AQ166" s="39"/>
      <c r="AR166" s="40"/>
      <c r="AS166" s="195">
        <f>ROUND(L168,0)</f>
        <v>1394</v>
      </c>
      <c r="AT166" s="29"/>
    </row>
    <row r="167" spans="1:46" s="155" customFormat="1" ht="17.100000000000001" customHeight="1">
      <c r="A167" s="7">
        <v>16</v>
      </c>
      <c r="B167" s="8">
        <v>8881</v>
      </c>
      <c r="C167" s="9" t="s">
        <v>1641</v>
      </c>
      <c r="D167" s="257"/>
      <c r="E167" s="258"/>
      <c r="F167" s="258"/>
      <c r="G167" s="258"/>
      <c r="H167" s="258"/>
      <c r="I167" s="258"/>
      <c r="J167" s="258"/>
      <c r="K167" s="258"/>
      <c r="L167" s="258"/>
      <c r="M167" s="258"/>
      <c r="N167" s="258"/>
      <c r="O167" s="133"/>
      <c r="P167" s="19"/>
      <c r="Q167" s="20"/>
      <c r="R167" s="20"/>
      <c r="S167" s="20"/>
      <c r="T167" s="31"/>
      <c r="U167" s="31"/>
      <c r="V167" s="122"/>
      <c r="W167" s="122"/>
      <c r="X167" s="122"/>
      <c r="Y167" s="129"/>
      <c r="Z167" s="43" t="s">
        <v>1829</v>
      </c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2" t="s">
        <v>1830</v>
      </c>
      <c r="AQ167" s="230">
        <v>1</v>
      </c>
      <c r="AR167" s="231"/>
      <c r="AS167" s="195">
        <f>ROUND(L168*AQ167,0)</f>
        <v>1394</v>
      </c>
      <c r="AT167" s="29"/>
    </row>
    <row r="168" spans="1:46" s="155" customFormat="1" ht="17.100000000000001" customHeight="1">
      <c r="A168" s="7">
        <v>16</v>
      </c>
      <c r="B168" s="8">
        <v>8882</v>
      </c>
      <c r="C168" s="9" t="s">
        <v>1642</v>
      </c>
      <c r="D168" s="55"/>
      <c r="E168" s="56"/>
      <c r="F168" s="56"/>
      <c r="G168" s="134"/>
      <c r="H168" s="135"/>
      <c r="I168" s="135"/>
      <c r="J168" s="135"/>
      <c r="K168" s="135"/>
      <c r="L168" s="241">
        <f>$L$9*41</f>
        <v>1394</v>
      </c>
      <c r="M168" s="241"/>
      <c r="N168" s="14" t="s">
        <v>121</v>
      </c>
      <c r="O168" s="18"/>
      <c r="P168" s="119" t="s">
        <v>265</v>
      </c>
      <c r="Q168" s="113"/>
      <c r="R168" s="113"/>
      <c r="S168" s="113"/>
      <c r="T168" s="113"/>
      <c r="U168" s="113"/>
      <c r="V168" s="114"/>
      <c r="W168" s="26" t="s">
        <v>1830</v>
      </c>
      <c r="X168" s="236">
        <v>0.7</v>
      </c>
      <c r="Y168" s="23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26"/>
      <c r="AQ168" s="39"/>
      <c r="AR168" s="40"/>
      <c r="AS168" s="195">
        <f>ROUND(L168*X168,0)</f>
        <v>976</v>
      </c>
      <c r="AT168" s="29"/>
    </row>
    <row r="169" spans="1:46" s="155" customFormat="1" ht="17.100000000000001" hidden="1" customHeight="1">
      <c r="A169" s="7">
        <v>16</v>
      </c>
      <c r="B169" s="8">
        <v>8883</v>
      </c>
      <c r="C169" s="9" t="s">
        <v>59</v>
      </c>
      <c r="D169" s="57"/>
      <c r="E169" s="58"/>
      <c r="F169" s="58"/>
      <c r="G169" s="136"/>
      <c r="H169" s="136"/>
      <c r="I169" s="136"/>
      <c r="J169" s="137"/>
      <c r="K169" s="137"/>
      <c r="L169" s="20"/>
      <c r="M169" s="20"/>
      <c r="N169" s="20"/>
      <c r="O169" s="21"/>
      <c r="P169" s="96"/>
      <c r="Q169" s="97"/>
      <c r="R169" s="97"/>
      <c r="S169" s="97"/>
      <c r="T169" s="97"/>
      <c r="U169" s="97"/>
      <c r="V169" s="50"/>
      <c r="W169" s="22" t="s">
        <v>1830</v>
      </c>
      <c r="X169" s="230">
        <v>0.7</v>
      </c>
      <c r="Y169" s="231"/>
      <c r="Z169" s="43" t="s">
        <v>1829</v>
      </c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2" t="s">
        <v>1830</v>
      </c>
      <c r="AQ169" s="230">
        <v>1</v>
      </c>
      <c r="AR169" s="231"/>
      <c r="AS169" s="196">
        <f>ROUND(ROUND(K168*X169,0)*AQ169,0)</f>
        <v>0</v>
      </c>
      <c r="AT169" s="29"/>
    </row>
    <row r="170" spans="1:46" s="155" customFormat="1" ht="17.100000000000001" customHeight="1">
      <c r="A170" s="7">
        <v>16</v>
      </c>
      <c r="B170" s="8">
        <v>8883</v>
      </c>
      <c r="C170" s="9" t="s">
        <v>1741</v>
      </c>
      <c r="D170" s="242" t="s">
        <v>1740</v>
      </c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15"/>
      <c r="P170" s="16"/>
      <c r="Q170" s="16"/>
      <c r="R170" s="16"/>
      <c r="S170" s="16"/>
      <c r="T170" s="28"/>
      <c r="U170" s="28"/>
      <c r="V170" s="148"/>
      <c r="W170" s="16"/>
      <c r="X170" s="44"/>
      <c r="Y170" s="45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26"/>
      <c r="AQ170" s="39"/>
      <c r="AR170" s="40"/>
      <c r="AS170" s="195">
        <f>ROUND(L172,0)</f>
        <v>1428</v>
      </c>
      <c r="AT170" s="29"/>
    </row>
    <row r="171" spans="1:46" s="155" customFormat="1" ht="17.100000000000001" customHeight="1">
      <c r="A171" s="7">
        <v>16</v>
      </c>
      <c r="B171" s="8">
        <v>8884</v>
      </c>
      <c r="C171" s="9" t="s">
        <v>1742</v>
      </c>
      <c r="D171" s="257"/>
      <c r="E171" s="258"/>
      <c r="F171" s="258"/>
      <c r="G171" s="258"/>
      <c r="H171" s="258"/>
      <c r="I171" s="258"/>
      <c r="J171" s="258"/>
      <c r="K171" s="258"/>
      <c r="L171" s="258"/>
      <c r="M171" s="258"/>
      <c r="N171" s="258"/>
      <c r="O171" s="133"/>
      <c r="P171" s="19"/>
      <c r="Q171" s="20"/>
      <c r="R171" s="20"/>
      <c r="S171" s="20"/>
      <c r="T171" s="31"/>
      <c r="U171" s="31"/>
      <c r="V171" s="122"/>
      <c r="W171" s="122"/>
      <c r="X171" s="122"/>
      <c r="Y171" s="129"/>
      <c r="Z171" s="43" t="s">
        <v>1829</v>
      </c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2" t="s">
        <v>1830</v>
      </c>
      <c r="AQ171" s="230">
        <v>1</v>
      </c>
      <c r="AR171" s="231"/>
      <c r="AS171" s="195">
        <f>ROUND(L172*AQ171,0)</f>
        <v>1428</v>
      </c>
      <c r="AT171" s="29"/>
    </row>
    <row r="172" spans="1:46" s="155" customFormat="1" ht="17.100000000000001" customHeight="1">
      <c r="A172" s="7">
        <v>16</v>
      </c>
      <c r="B172" s="8">
        <v>8885</v>
      </c>
      <c r="C172" s="9" t="s">
        <v>1743</v>
      </c>
      <c r="D172" s="57"/>
      <c r="E172" s="58"/>
      <c r="F172" s="58"/>
      <c r="G172" s="136"/>
      <c r="H172" s="137"/>
      <c r="I172" s="137"/>
      <c r="J172" s="137"/>
      <c r="K172" s="137"/>
      <c r="L172" s="238">
        <f>$L$9*42</f>
        <v>1428</v>
      </c>
      <c r="M172" s="238"/>
      <c r="N172" s="20" t="s">
        <v>121</v>
      </c>
      <c r="O172" s="21"/>
      <c r="P172" s="119" t="s">
        <v>265</v>
      </c>
      <c r="Q172" s="113"/>
      <c r="R172" s="113"/>
      <c r="S172" s="113"/>
      <c r="T172" s="113"/>
      <c r="U172" s="113"/>
      <c r="V172" s="114"/>
      <c r="W172" s="26" t="s">
        <v>1830</v>
      </c>
      <c r="X172" s="236">
        <v>0.7</v>
      </c>
      <c r="Y172" s="23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26"/>
      <c r="AQ172" s="39"/>
      <c r="AR172" s="40"/>
      <c r="AS172" s="196">
        <f>ROUND(L172*X172,0)</f>
        <v>1000</v>
      </c>
      <c r="AT172" s="41"/>
    </row>
    <row r="173" spans="1:46" ht="17.100000000000001" hidden="1" customHeight="1">
      <c r="A173" s="1"/>
      <c r="D173" s="57"/>
      <c r="E173" s="58"/>
      <c r="F173" s="58"/>
      <c r="G173" s="136"/>
      <c r="H173" s="136"/>
      <c r="I173" s="136"/>
      <c r="J173" s="137"/>
      <c r="K173" s="137"/>
      <c r="L173" s="20"/>
      <c r="M173" s="20"/>
      <c r="N173" s="20"/>
      <c r="O173" s="21"/>
    </row>
    <row r="174" spans="1:46" ht="17.100000000000001" customHeight="1">
      <c r="A174" s="1"/>
    </row>
    <row r="175" spans="1:46" s="155" customFormat="1" ht="17.100000000000001" customHeight="1">
      <c r="A175" s="25"/>
      <c r="B175" s="25"/>
      <c r="C175" s="14"/>
      <c r="D175" s="14"/>
      <c r="E175" s="14"/>
      <c r="F175" s="14"/>
      <c r="G175" s="14"/>
      <c r="H175" s="14"/>
      <c r="I175" s="32"/>
      <c r="J175" s="32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24"/>
      <c r="V175" s="24"/>
      <c r="W175" s="14"/>
      <c r="X175" s="27"/>
      <c r="Y175" s="30"/>
      <c r="Z175" s="14"/>
      <c r="AA175" s="14"/>
      <c r="AB175" s="14"/>
      <c r="AC175" s="27"/>
      <c r="AD175" s="30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4"/>
      <c r="AT175" s="121"/>
    </row>
    <row r="176" spans="1:46" s="155" customFormat="1" ht="17.100000000000001" customHeight="1">
      <c r="A176" s="25"/>
      <c r="B176" s="25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24"/>
      <c r="V176" s="24"/>
      <c r="W176" s="14"/>
      <c r="X176" s="24"/>
      <c r="Y176" s="30"/>
      <c r="Z176" s="14"/>
      <c r="AA176" s="14"/>
      <c r="AB176" s="14"/>
      <c r="AC176" s="27"/>
      <c r="AD176" s="30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4"/>
      <c r="AT176" s="121"/>
    </row>
    <row r="177" spans="1:46" s="155" customFormat="1" ht="17.100000000000001" customHeight="1">
      <c r="A177" s="25"/>
      <c r="B177" s="25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24"/>
      <c r="V177" s="24"/>
      <c r="W177" s="14"/>
      <c r="X177" s="24"/>
      <c r="Y177" s="30"/>
      <c r="Z177" s="14"/>
      <c r="AA177" s="14"/>
      <c r="AB177" s="14"/>
      <c r="AC177" s="13"/>
      <c r="AD177" s="13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34"/>
      <c r="AT177" s="121"/>
    </row>
    <row r="178" spans="1:46" s="155" customFormat="1" ht="17.100000000000001" customHeight="1">
      <c r="A178" s="25"/>
      <c r="B178" s="25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35"/>
      <c r="U178" s="158"/>
      <c r="V178" s="158"/>
      <c r="W178" s="121"/>
      <c r="X178" s="158"/>
      <c r="Y178" s="30"/>
      <c r="Z178" s="14"/>
      <c r="AA178" s="14"/>
      <c r="AB178" s="14"/>
      <c r="AC178" s="27"/>
      <c r="AD178" s="30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4"/>
      <c r="AT178" s="121"/>
    </row>
    <row r="179" spans="1:46" s="155" customFormat="1" ht="17.100000000000001" customHeight="1">
      <c r="A179" s="25"/>
      <c r="B179" s="25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24"/>
      <c r="U179" s="27"/>
      <c r="V179" s="30"/>
      <c r="W179" s="14"/>
      <c r="X179" s="24"/>
      <c r="Y179" s="30"/>
      <c r="Z179" s="14"/>
      <c r="AA179" s="14"/>
      <c r="AB179" s="14"/>
      <c r="AC179" s="27"/>
      <c r="AD179" s="30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4"/>
      <c r="AT179" s="121"/>
    </row>
    <row r="180" spans="1:46" s="155" customFormat="1" ht="17.100000000000001" customHeight="1">
      <c r="A180" s="25"/>
      <c r="B180" s="25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24"/>
      <c r="V180" s="30"/>
      <c r="W180" s="14"/>
      <c r="X180" s="24"/>
      <c r="Y180" s="30"/>
      <c r="Z180" s="14"/>
      <c r="AA180" s="14"/>
      <c r="AB180" s="14"/>
      <c r="AC180" s="13"/>
      <c r="AD180" s="13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34"/>
      <c r="AT180" s="121"/>
    </row>
    <row r="181" spans="1:46" s="155" customFormat="1" ht="17.100000000000001" customHeight="1">
      <c r="A181" s="25"/>
      <c r="B181" s="25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24"/>
      <c r="V181" s="30"/>
      <c r="W181" s="14"/>
      <c r="X181" s="27"/>
      <c r="Y181" s="30"/>
      <c r="Z181" s="14"/>
      <c r="AA181" s="14"/>
      <c r="AB181" s="14"/>
      <c r="AC181" s="27"/>
      <c r="AD181" s="30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4"/>
      <c r="AT181" s="121"/>
    </row>
  </sheetData>
  <mergeCells count="210">
    <mergeCell ref="L172:M172"/>
    <mergeCell ref="X172:Y172"/>
    <mergeCell ref="D158:N159"/>
    <mergeCell ref="L136:M136"/>
    <mergeCell ref="L140:M140"/>
    <mergeCell ref="L144:M144"/>
    <mergeCell ref="L148:M148"/>
    <mergeCell ref="L152:M152"/>
    <mergeCell ref="D138:N139"/>
    <mergeCell ref="D150:N151"/>
    <mergeCell ref="X152:Y152"/>
    <mergeCell ref="X129:Y129"/>
    <mergeCell ref="AQ135:AR135"/>
    <mergeCell ref="D170:N171"/>
    <mergeCell ref="AQ171:AR171"/>
    <mergeCell ref="AQ131:AR131"/>
    <mergeCell ref="X133:Y133"/>
    <mergeCell ref="AQ133:AR133"/>
    <mergeCell ref="X136:Y136"/>
    <mergeCell ref="D142:N143"/>
    <mergeCell ref="X144:Y144"/>
    <mergeCell ref="AQ139:AR139"/>
    <mergeCell ref="X141:Y141"/>
    <mergeCell ref="AQ141:AR141"/>
    <mergeCell ref="X140:Y140"/>
    <mergeCell ref="AQ143:AR143"/>
    <mergeCell ref="L160:M160"/>
    <mergeCell ref="L164:M164"/>
    <mergeCell ref="L168:M168"/>
    <mergeCell ref="D146:N147"/>
    <mergeCell ref="AQ155:AR155"/>
    <mergeCell ref="X157:Y157"/>
    <mergeCell ref="L132:M132"/>
    <mergeCell ref="X132:Y132"/>
    <mergeCell ref="D130:N131"/>
    <mergeCell ref="D7:N8"/>
    <mergeCell ref="D11:N12"/>
    <mergeCell ref="L65:M65"/>
    <mergeCell ref="X65:Y65"/>
    <mergeCell ref="X85:Y85"/>
    <mergeCell ref="L85:M85"/>
    <mergeCell ref="X86:Y86"/>
    <mergeCell ref="X49:Y49"/>
    <mergeCell ref="AQ8:AR8"/>
    <mergeCell ref="L9:M9"/>
    <mergeCell ref="X9:Y9"/>
    <mergeCell ref="D15:N16"/>
    <mergeCell ref="AQ16:AR16"/>
    <mergeCell ref="L13:M13"/>
    <mergeCell ref="AQ12:AR12"/>
    <mergeCell ref="AQ14:AR14"/>
    <mergeCell ref="X14:Y14"/>
    <mergeCell ref="AQ44:AR44"/>
    <mergeCell ref="X38:Y38"/>
    <mergeCell ref="AQ56:AR56"/>
    <mergeCell ref="X53:Y53"/>
    <mergeCell ref="D55:N56"/>
    <mergeCell ref="AQ40:AR40"/>
    <mergeCell ref="AQ48:AR48"/>
    <mergeCell ref="AQ70:AR70"/>
    <mergeCell ref="D67:N68"/>
    <mergeCell ref="L77:M77"/>
    <mergeCell ref="L73:M73"/>
    <mergeCell ref="L93:M93"/>
    <mergeCell ref="X81:Y81"/>
    <mergeCell ref="D87:N88"/>
    <mergeCell ref="D83:N84"/>
    <mergeCell ref="X70:Y70"/>
    <mergeCell ref="L89:M89"/>
    <mergeCell ref="X89:Y89"/>
    <mergeCell ref="AQ78:AR78"/>
    <mergeCell ref="AQ86:AR86"/>
    <mergeCell ref="AQ72:AR72"/>
    <mergeCell ref="D71:N72"/>
    <mergeCell ref="D75:N76"/>
    <mergeCell ref="AQ88:AR88"/>
    <mergeCell ref="X93:Y93"/>
    <mergeCell ref="X78:Y78"/>
    <mergeCell ref="L81:M81"/>
    <mergeCell ref="AQ92:AR92"/>
    <mergeCell ref="X13:Y13"/>
    <mergeCell ref="L57:M57"/>
    <mergeCell ref="D59:N60"/>
    <mergeCell ref="D51:N52"/>
    <mergeCell ref="X21:Y21"/>
    <mergeCell ref="L21:M21"/>
    <mergeCell ref="L17:M17"/>
    <mergeCell ref="X17:Y17"/>
    <mergeCell ref="AQ20:AR20"/>
    <mergeCell ref="D19:N20"/>
    <mergeCell ref="AQ36:AR36"/>
    <mergeCell ref="L37:M37"/>
    <mergeCell ref="AQ60:AR60"/>
    <mergeCell ref="X41:Y41"/>
    <mergeCell ref="D35:N36"/>
    <mergeCell ref="X37:Y37"/>
    <mergeCell ref="D31:N32"/>
    <mergeCell ref="AQ32:AR32"/>
    <mergeCell ref="X22:Y22"/>
    <mergeCell ref="AQ22:AR22"/>
    <mergeCell ref="X29:Y29"/>
    <mergeCell ref="AQ28:AR28"/>
    <mergeCell ref="L29:M29"/>
    <mergeCell ref="X30:Y30"/>
    <mergeCell ref="AQ64:AR64"/>
    <mergeCell ref="D23:N24"/>
    <mergeCell ref="AQ24:AR24"/>
    <mergeCell ref="L25:M25"/>
    <mergeCell ref="X25:Y25"/>
    <mergeCell ref="AQ30:AR30"/>
    <mergeCell ref="D27:N28"/>
    <mergeCell ref="L33:M33"/>
    <mergeCell ref="X33:Y33"/>
    <mergeCell ref="AQ38:AR38"/>
    <mergeCell ref="X102:Y102"/>
    <mergeCell ref="AQ100:AR100"/>
    <mergeCell ref="L41:M41"/>
    <mergeCell ref="D39:N40"/>
    <mergeCell ref="X69:Y69"/>
    <mergeCell ref="D63:N64"/>
    <mergeCell ref="L45:M45"/>
    <mergeCell ref="D47:N48"/>
    <mergeCell ref="X45:Y45"/>
    <mergeCell ref="X57:Y57"/>
    <mergeCell ref="AQ68:AR68"/>
    <mergeCell ref="L69:M69"/>
    <mergeCell ref="AQ46:AR46"/>
    <mergeCell ref="X46:Y46"/>
    <mergeCell ref="D43:N44"/>
    <mergeCell ref="AQ52:AR52"/>
    <mergeCell ref="L53:M53"/>
    <mergeCell ref="X54:Y54"/>
    <mergeCell ref="AQ54:AR54"/>
    <mergeCell ref="L49:M49"/>
    <mergeCell ref="X62:Y62"/>
    <mergeCell ref="AQ62:AR62"/>
    <mergeCell ref="X61:Y61"/>
    <mergeCell ref="L61:M61"/>
    <mergeCell ref="D127:N128"/>
    <mergeCell ref="X113:Y113"/>
    <mergeCell ref="D107:N108"/>
    <mergeCell ref="L109:M109"/>
    <mergeCell ref="X97:Y97"/>
    <mergeCell ref="X126:Y126"/>
    <mergeCell ref="L97:M97"/>
    <mergeCell ref="D95:N96"/>
    <mergeCell ref="AQ128:AR128"/>
    <mergeCell ref="L121:M121"/>
    <mergeCell ref="D115:N116"/>
    <mergeCell ref="AQ124:AR124"/>
    <mergeCell ref="D119:N120"/>
    <mergeCell ref="AQ120:AR120"/>
    <mergeCell ref="X121:Y121"/>
    <mergeCell ref="X117:Y117"/>
    <mergeCell ref="L117:M117"/>
    <mergeCell ref="X110:Y110"/>
    <mergeCell ref="AQ96:AR96"/>
    <mergeCell ref="AQ104:AR104"/>
    <mergeCell ref="AQ112:AR112"/>
    <mergeCell ref="AQ110:AR110"/>
    <mergeCell ref="AQ108:AR108"/>
    <mergeCell ref="AQ102:AR102"/>
    <mergeCell ref="AQ147:AR147"/>
    <mergeCell ref="X149:Y149"/>
    <mergeCell ref="AQ149:AR149"/>
    <mergeCell ref="X73:Y73"/>
    <mergeCell ref="D79:N80"/>
    <mergeCell ref="AQ80:AR80"/>
    <mergeCell ref="X77:Y77"/>
    <mergeCell ref="AQ76:AR76"/>
    <mergeCell ref="AQ126:AR126"/>
    <mergeCell ref="L101:M101"/>
    <mergeCell ref="AQ84:AR84"/>
    <mergeCell ref="D99:N100"/>
    <mergeCell ref="AQ94:AR94"/>
    <mergeCell ref="D91:N92"/>
    <mergeCell ref="D103:N104"/>
    <mergeCell ref="L105:M105"/>
    <mergeCell ref="L125:M125"/>
    <mergeCell ref="D111:N112"/>
    <mergeCell ref="L113:M113"/>
    <mergeCell ref="X105:Y105"/>
    <mergeCell ref="X109:Y109"/>
    <mergeCell ref="X101:Y101"/>
    <mergeCell ref="X94:Y94"/>
    <mergeCell ref="D123:N124"/>
    <mergeCell ref="AQ159:AR159"/>
    <mergeCell ref="X160:Y160"/>
    <mergeCell ref="AQ116:AR116"/>
    <mergeCell ref="X169:Y169"/>
    <mergeCell ref="AQ169:AR169"/>
    <mergeCell ref="D154:N155"/>
    <mergeCell ref="D166:N167"/>
    <mergeCell ref="AQ167:AR167"/>
    <mergeCell ref="X168:Y168"/>
    <mergeCell ref="X164:Y164"/>
    <mergeCell ref="AQ163:AR163"/>
    <mergeCell ref="X165:Y165"/>
    <mergeCell ref="AQ165:AR165"/>
    <mergeCell ref="D162:N163"/>
    <mergeCell ref="L156:M156"/>
    <mergeCell ref="AQ157:AR157"/>
    <mergeCell ref="X148:Y148"/>
    <mergeCell ref="X156:Y156"/>
    <mergeCell ref="AQ151:AR151"/>
    <mergeCell ref="X118:Y118"/>
    <mergeCell ref="X125:Y125"/>
    <mergeCell ref="AQ118:AR118"/>
    <mergeCell ref="D134:N135"/>
    <mergeCell ref="L129:M129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  <rowBreaks count="2" manualBreakCount="2">
    <brk id="129" max="45" man="1"/>
    <brk id="174" max="4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AU122"/>
  <sheetViews>
    <sheetView view="pageBreakPreview" topLeftCell="A48" zoomScale="85" zoomScaleNormal="75" zoomScaleSheetLayoutView="85" workbookViewId="0">
      <selection activeCell="M121" sqref="M121"/>
    </sheetView>
  </sheetViews>
  <sheetFormatPr defaultRowHeight="17.100000000000001" customHeight="1"/>
  <cols>
    <col min="1" max="1" width="4.625" style="149" customWidth="1"/>
    <col min="2" max="2" width="7.625" style="149" customWidth="1"/>
    <col min="3" max="3" width="33.625" style="10" customWidth="1"/>
    <col min="4" max="10" width="2.375" style="149" customWidth="1"/>
    <col min="11" max="16" width="2.375" style="10" customWidth="1"/>
    <col min="17" max="20" width="2.375" style="149" customWidth="1"/>
    <col min="21" max="22" width="2.375" style="150" customWidth="1"/>
    <col min="23" max="23" width="2.375" style="149" customWidth="1"/>
    <col min="24" max="25" width="2.375" style="150" customWidth="1"/>
    <col min="26" max="44" width="2.375" style="149" customWidth="1"/>
    <col min="45" max="46" width="8.625" style="149" customWidth="1"/>
    <col min="47" max="47" width="2.75" style="149" customWidth="1"/>
    <col min="48" max="16384" width="9" style="149"/>
  </cols>
  <sheetData>
    <row r="1" spans="1:47" ht="17.100000000000001" customHeight="1">
      <c r="A1" s="1"/>
    </row>
    <row r="2" spans="1:47" ht="17.100000000000001" customHeight="1">
      <c r="A2" s="1"/>
    </row>
    <row r="3" spans="1:47" ht="17.100000000000001" customHeight="1">
      <c r="A3" s="1"/>
    </row>
    <row r="4" spans="1:47" ht="17.100000000000001" customHeight="1">
      <c r="A4" s="1"/>
      <c r="B4" s="1" t="s">
        <v>1241</v>
      </c>
    </row>
    <row r="5" spans="1:47" s="155" customFormat="1" ht="17.100000000000001" customHeight="1">
      <c r="A5" s="2" t="s">
        <v>122</v>
      </c>
      <c r="B5" s="151"/>
      <c r="C5" s="11" t="s">
        <v>114</v>
      </c>
      <c r="D5" s="152"/>
      <c r="E5" s="148"/>
      <c r="F5" s="148"/>
      <c r="G5" s="148"/>
      <c r="H5" s="148"/>
      <c r="I5" s="148"/>
      <c r="J5" s="148"/>
      <c r="K5" s="16"/>
      <c r="L5" s="16"/>
      <c r="M5" s="16"/>
      <c r="N5" s="16"/>
      <c r="O5" s="16"/>
      <c r="P5" s="16"/>
      <c r="Q5" s="148"/>
      <c r="R5" s="148"/>
      <c r="S5" s="148"/>
      <c r="T5" s="12"/>
      <c r="U5" s="153"/>
      <c r="V5" s="153"/>
      <c r="W5" s="148"/>
      <c r="X5" s="154" t="s">
        <v>123</v>
      </c>
      <c r="Y5" s="153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3" t="s">
        <v>115</v>
      </c>
      <c r="AT5" s="3" t="s">
        <v>116</v>
      </c>
      <c r="AU5" s="121"/>
    </row>
    <row r="6" spans="1:47" s="155" customFormat="1" ht="17.100000000000001" customHeight="1">
      <c r="A6" s="4" t="s">
        <v>117</v>
      </c>
      <c r="B6" s="5" t="s">
        <v>118</v>
      </c>
      <c r="C6" s="21"/>
      <c r="D6" s="124"/>
      <c r="E6" s="122"/>
      <c r="F6" s="122"/>
      <c r="G6" s="122"/>
      <c r="H6" s="122"/>
      <c r="I6" s="122"/>
      <c r="J6" s="122"/>
      <c r="K6" s="20"/>
      <c r="L6" s="20"/>
      <c r="M6" s="20"/>
      <c r="N6" s="20"/>
      <c r="O6" s="20"/>
      <c r="P6" s="20"/>
      <c r="Q6" s="122"/>
      <c r="R6" s="122"/>
      <c r="S6" s="122"/>
      <c r="T6" s="122"/>
      <c r="U6" s="156"/>
      <c r="V6" s="156"/>
      <c r="W6" s="122"/>
      <c r="X6" s="156"/>
      <c r="Y6" s="156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6" t="s">
        <v>119</v>
      </c>
      <c r="AT6" s="6" t="s">
        <v>120</v>
      </c>
      <c r="AU6" s="121"/>
    </row>
    <row r="7" spans="1:47" s="155" customFormat="1" ht="16.5" customHeight="1">
      <c r="A7" s="7">
        <v>16</v>
      </c>
      <c r="B7" s="8">
        <v>8890</v>
      </c>
      <c r="C7" s="9" t="s">
        <v>1644</v>
      </c>
      <c r="D7" s="242" t="s">
        <v>2288</v>
      </c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15"/>
      <c r="P7" s="16"/>
      <c r="Q7" s="16"/>
      <c r="R7" s="16"/>
      <c r="S7" s="16"/>
      <c r="T7" s="28"/>
      <c r="U7" s="28"/>
      <c r="V7" s="148"/>
      <c r="W7" s="16"/>
      <c r="X7" s="44"/>
      <c r="Y7" s="4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26"/>
      <c r="AN7" s="39"/>
      <c r="AO7" s="40"/>
      <c r="AP7" s="53"/>
      <c r="AQ7" s="46"/>
      <c r="AR7" s="52"/>
      <c r="AS7" s="195">
        <f>ROUND(L9*(1+AQ23),0)</f>
        <v>43</v>
      </c>
      <c r="AT7" s="49" t="s">
        <v>1790</v>
      </c>
    </row>
    <row r="8" spans="1:47" s="155" customFormat="1" ht="17.100000000000001" customHeight="1">
      <c r="A8" s="7">
        <v>16</v>
      </c>
      <c r="B8" s="8">
        <v>8891</v>
      </c>
      <c r="C8" s="9" t="s">
        <v>1645</v>
      </c>
      <c r="D8" s="257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133"/>
      <c r="P8" s="19"/>
      <c r="Q8" s="20"/>
      <c r="R8" s="20"/>
      <c r="S8" s="20"/>
      <c r="T8" s="31"/>
      <c r="U8" s="31"/>
      <c r="V8" s="122"/>
      <c r="W8" s="122"/>
      <c r="X8" s="122"/>
      <c r="Y8" s="129"/>
      <c r="Z8" s="43" t="s">
        <v>1791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2" t="s">
        <v>1792</v>
      </c>
      <c r="AN8" s="230">
        <v>1</v>
      </c>
      <c r="AO8" s="231"/>
      <c r="AP8" s="54"/>
      <c r="AQ8" s="27"/>
      <c r="AR8" s="48"/>
      <c r="AS8" s="195">
        <f>ROUND(ROUND(L9*AN8,0)*(1+AQ23),0)</f>
        <v>43</v>
      </c>
      <c r="AT8" s="29"/>
    </row>
    <row r="9" spans="1:47" s="155" customFormat="1" ht="17.100000000000001" customHeight="1">
      <c r="A9" s="7">
        <v>16</v>
      </c>
      <c r="B9" s="8">
        <v>8892</v>
      </c>
      <c r="C9" s="9" t="s">
        <v>1646</v>
      </c>
      <c r="D9" s="55"/>
      <c r="E9" s="56"/>
      <c r="F9" s="56"/>
      <c r="G9" s="134"/>
      <c r="H9" s="135"/>
      <c r="I9" s="135"/>
      <c r="J9" s="135"/>
      <c r="K9" s="135"/>
      <c r="L9" s="241">
        <f>'[1]1居宅介護(家援、日中増分)'!L9</f>
        <v>34</v>
      </c>
      <c r="M9" s="241"/>
      <c r="N9" s="14" t="s">
        <v>121</v>
      </c>
      <c r="O9" s="18"/>
      <c r="P9" s="120" t="s">
        <v>265</v>
      </c>
      <c r="Q9" s="92"/>
      <c r="R9" s="92"/>
      <c r="S9" s="92"/>
      <c r="T9" s="92"/>
      <c r="U9" s="92"/>
      <c r="V9" s="33"/>
      <c r="W9" s="24" t="s">
        <v>1792</v>
      </c>
      <c r="X9" s="239">
        <v>0.7</v>
      </c>
      <c r="Y9" s="240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26"/>
      <c r="AN9" s="39"/>
      <c r="AO9" s="40"/>
      <c r="AP9" s="42"/>
      <c r="AQ9" s="37"/>
      <c r="AR9" s="38"/>
      <c r="AS9" s="195">
        <f>ROUND(ROUND(L9*X9,0)*(1+AQ23),0)</f>
        <v>30</v>
      </c>
      <c r="AT9" s="29"/>
    </row>
    <row r="10" spans="1:47" s="155" customFormat="1" ht="17.100000000000001" hidden="1" customHeight="1">
      <c r="A10" s="7"/>
      <c r="B10" s="8"/>
      <c r="C10" s="9"/>
      <c r="D10" s="57"/>
      <c r="E10" s="58"/>
      <c r="F10" s="58"/>
      <c r="G10" s="136"/>
      <c r="H10" s="136"/>
      <c r="I10" s="136"/>
      <c r="J10" s="137"/>
      <c r="K10" s="137"/>
      <c r="L10" s="200"/>
      <c r="M10" s="200"/>
      <c r="N10" s="20"/>
      <c r="O10" s="21"/>
      <c r="P10" s="128"/>
      <c r="Q10" s="92"/>
      <c r="R10" s="92"/>
      <c r="S10" s="92"/>
      <c r="T10" s="92"/>
      <c r="U10" s="92"/>
      <c r="V10" s="33"/>
      <c r="W10" s="24"/>
      <c r="X10" s="27"/>
      <c r="Y10" s="48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26"/>
      <c r="AN10" s="39"/>
      <c r="AO10" s="40"/>
      <c r="AP10" s="42"/>
      <c r="AQ10" s="37"/>
      <c r="AR10" s="38"/>
      <c r="AS10" s="195"/>
      <c r="AT10" s="29"/>
    </row>
    <row r="11" spans="1:47" s="155" customFormat="1" ht="16.5" customHeight="1">
      <c r="A11" s="7">
        <v>16</v>
      </c>
      <c r="B11" s="8">
        <v>8893</v>
      </c>
      <c r="C11" s="9" t="s">
        <v>1069</v>
      </c>
      <c r="D11" s="242" t="s">
        <v>2289</v>
      </c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15" t="s">
        <v>2290</v>
      </c>
      <c r="P11" s="16"/>
      <c r="Q11" s="16"/>
      <c r="R11" s="16"/>
      <c r="S11" s="16"/>
      <c r="T11" s="28"/>
      <c r="U11" s="28"/>
      <c r="V11" s="148"/>
      <c r="W11" s="16"/>
      <c r="X11" s="44"/>
      <c r="Y11" s="45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26"/>
      <c r="AN11" s="39"/>
      <c r="AO11" s="40"/>
      <c r="AP11" s="42"/>
      <c r="AQ11" s="37"/>
      <c r="AR11" s="38"/>
      <c r="AS11" s="195">
        <f>ROUND(L13*(1+AQ23),0)</f>
        <v>85</v>
      </c>
      <c r="AT11" s="29"/>
    </row>
    <row r="12" spans="1:47" s="155" customFormat="1" ht="17.100000000000001" customHeight="1">
      <c r="A12" s="7">
        <v>16</v>
      </c>
      <c r="B12" s="8">
        <v>8894</v>
      </c>
      <c r="C12" s="9" t="s">
        <v>1070</v>
      </c>
      <c r="D12" s="257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133"/>
      <c r="P12" s="19"/>
      <c r="Q12" s="20"/>
      <c r="R12" s="20"/>
      <c r="S12" s="20"/>
      <c r="T12" s="31"/>
      <c r="U12" s="31"/>
      <c r="V12" s="122"/>
      <c r="W12" s="122"/>
      <c r="X12" s="122"/>
      <c r="Y12" s="129"/>
      <c r="Z12" s="43" t="s">
        <v>1791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2" t="s">
        <v>1792</v>
      </c>
      <c r="AN12" s="230">
        <v>1</v>
      </c>
      <c r="AO12" s="231"/>
      <c r="AP12" s="54"/>
      <c r="AQ12" s="27"/>
      <c r="AR12" s="48"/>
      <c r="AS12" s="195">
        <f>ROUND(ROUND(L13*AN12,0)*(1+AQ23),0)</f>
        <v>85</v>
      </c>
      <c r="AT12" s="29"/>
    </row>
    <row r="13" spans="1:47" s="155" customFormat="1" ht="17.100000000000001" customHeight="1">
      <c r="A13" s="7">
        <v>16</v>
      </c>
      <c r="B13" s="8">
        <v>8895</v>
      </c>
      <c r="C13" s="9" t="s">
        <v>60</v>
      </c>
      <c r="D13" s="55"/>
      <c r="E13" s="56"/>
      <c r="F13" s="56"/>
      <c r="G13" s="134"/>
      <c r="H13" s="135"/>
      <c r="I13" s="135"/>
      <c r="J13" s="135"/>
      <c r="K13" s="135"/>
      <c r="L13" s="241">
        <f>$L$9*2</f>
        <v>68</v>
      </c>
      <c r="M13" s="241"/>
      <c r="N13" s="14" t="s">
        <v>121</v>
      </c>
      <c r="O13" s="18"/>
      <c r="P13" s="120" t="s">
        <v>265</v>
      </c>
      <c r="Q13" s="92"/>
      <c r="R13" s="92"/>
      <c r="S13" s="92"/>
      <c r="T13" s="92"/>
      <c r="U13" s="92"/>
      <c r="V13" s="33"/>
      <c r="W13" s="24" t="s">
        <v>1792</v>
      </c>
      <c r="X13" s="239">
        <v>0.7</v>
      </c>
      <c r="Y13" s="240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26"/>
      <c r="AN13" s="39"/>
      <c r="AO13" s="40"/>
      <c r="AP13" s="42"/>
      <c r="AQ13" s="37"/>
      <c r="AR13" s="38"/>
      <c r="AS13" s="195">
        <f>ROUND(ROUND(L13*X14,0)*(1+AQ23),0)</f>
        <v>60</v>
      </c>
      <c r="AT13" s="29"/>
    </row>
    <row r="14" spans="1:47" s="155" customFormat="1" ht="17.100000000000001" hidden="1" customHeight="1">
      <c r="A14" s="7">
        <v>16</v>
      </c>
      <c r="B14" s="8">
        <v>8896</v>
      </c>
      <c r="C14" s="9" t="s">
        <v>61</v>
      </c>
      <c r="D14" s="57"/>
      <c r="E14" s="58"/>
      <c r="F14" s="58"/>
      <c r="G14" s="136"/>
      <c r="H14" s="136"/>
      <c r="I14" s="136"/>
      <c r="J14" s="137"/>
      <c r="K14" s="137"/>
      <c r="L14" s="20"/>
      <c r="M14" s="20"/>
      <c r="N14" s="20"/>
      <c r="O14" s="21"/>
      <c r="P14" s="96"/>
      <c r="Q14" s="97"/>
      <c r="R14" s="97"/>
      <c r="S14" s="97"/>
      <c r="T14" s="97"/>
      <c r="U14" s="97"/>
      <c r="V14" s="50"/>
      <c r="W14" s="22" t="s">
        <v>1792</v>
      </c>
      <c r="X14" s="230">
        <v>0.7</v>
      </c>
      <c r="Y14" s="231"/>
      <c r="Z14" s="43" t="s">
        <v>1791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2" t="s">
        <v>1792</v>
      </c>
      <c r="AN14" s="230">
        <v>1</v>
      </c>
      <c r="AO14" s="231"/>
      <c r="AP14" s="54"/>
      <c r="AQ14" s="27"/>
      <c r="AR14" s="48"/>
      <c r="AS14" s="196">
        <f>ROUND(ROUND(ROUND(L13*X14,0)*AN14,0)*(1+AQ27),0)</f>
        <v>48</v>
      </c>
      <c r="AT14" s="29"/>
    </row>
    <row r="15" spans="1:47" s="155" customFormat="1" ht="16.5" customHeight="1">
      <c r="A15" s="7">
        <v>16</v>
      </c>
      <c r="B15" s="8">
        <v>8897</v>
      </c>
      <c r="C15" s="9" t="s">
        <v>1647</v>
      </c>
      <c r="D15" s="242" t="s">
        <v>2291</v>
      </c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15"/>
      <c r="P15" s="16"/>
      <c r="Q15" s="16"/>
      <c r="R15" s="16"/>
      <c r="S15" s="16"/>
      <c r="T15" s="28"/>
      <c r="U15" s="28"/>
      <c r="V15" s="148"/>
      <c r="W15" s="16"/>
      <c r="X15" s="44"/>
      <c r="Y15" s="45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26"/>
      <c r="AN15" s="39"/>
      <c r="AO15" s="40"/>
      <c r="AP15" s="42"/>
      <c r="AQ15" s="37"/>
      <c r="AR15" s="38"/>
      <c r="AS15" s="195">
        <f>ROUND(L17*(1+AQ23),0)</f>
        <v>128</v>
      </c>
      <c r="AT15" s="29"/>
    </row>
    <row r="16" spans="1:47" s="155" customFormat="1" ht="17.100000000000001" customHeight="1">
      <c r="A16" s="7">
        <v>16</v>
      </c>
      <c r="B16" s="8">
        <v>8898</v>
      </c>
      <c r="C16" s="9" t="s">
        <v>1648</v>
      </c>
      <c r="D16" s="257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133"/>
      <c r="P16" s="19"/>
      <c r="Q16" s="20"/>
      <c r="R16" s="20"/>
      <c r="S16" s="20"/>
      <c r="T16" s="31"/>
      <c r="U16" s="31"/>
      <c r="V16" s="122"/>
      <c r="W16" s="122"/>
      <c r="X16" s="122"/>
      <c r="Y16" s="129"/>
      <c r="Z16" s="43" t="s">
        <v>1791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2" t="s">
        <v>1792</v>
      </c>
      <c r="AN16" s="230">
        <v>1</v>
      </c>
      <c r="AO16" s="231"/>
      <c r="AP16" s="54"/>
      <c r="AQ16" s="27"/>
      <c r="AR16" s="48"/>
      <c r="AS16" s="195">
        <f>ROUND(ROUND(L17*AN16,0)*(1+AQ23),0)</f>
        <v>128</v>
      </c>
      <c r="AT16" s="29"/>
    </row>
    <row r="17" spans="1:46" s="155" customFormat="1" ht="17.100000000000001" customHeight="1">
      <c r="A17" s="7">
        <v>16</v>
      </c>
      <c r="B17" s="8">
        <v>8899</v>
      </c>
      <c r="C17" s="9" t="s">
        <v>1649</v>
      </c>
      <c r="D17" s="55"/>
      <c r="E17" s="56"/>
      <c r="F17" s="56"/>
      <c r="G17" s="134"/>
      <c r="H17" s="135"/>
      <c r="I17" s="135"/>
      <c r="J17" s="135"/>
      <c r="K17" s="135"/>
      <c r="L17" s="241">
        <f>$L$9*3</f>
        <v>102</v>
      </c>
      <c r="M17" s="241"/>
      <c r="N17" s="14" t="s">
        <v>121</v>
      </c>
      <c r="O17" s="18"/>
      <c r="P17" s="120" t="s">
        <v>265</v>
      </c>
      <c r="Q17" s="92"/>
      <c r="R17" s="92"/>
      <c r="S17" s="92"/>
      <c r="T17" s="92"/>
      <c r="U17" s="92"/>
      <c r="V17" s="33"/>
      <c r="W17" s="24" t="s">
        <v>1792</v>
      </c>
      <c r="X17" s="239">
        <v>0.7</v>
      </c>
      <c r="Y17" s="240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26"/>
      <c r="AN17" s="39"/>
      <c r="AO17" s="40"/>
      <c r="AP17" s="42"/>
      <c r="AQ17" s="37"/>
      <c r="AR17" s="38"/>
      <c r="AS17" s="195">
        <f>ROUND(ROUND(L17*X17,0)*(1+AQ23),0)</f>
        <v>89</v>
      </c>
      <c r="AT17" s="29"/>
    </row>
    <row r="18" spans="1:46" s="155" customFormat="1" ht="17.100000000000001" hidden="1" customHeight="1">
      <c r="A18" s="7"/>
      <c r="B18" s="8"/>
      <c r="C18" s="9"/>
      <c r="D18" s="57"/>
      <c r="E18" s="58"/>
      <c r="F18" s="58"/>
      <c r="G18" s="136"/>
      <c r="H18" s="136"/>
      <c r="I18" s="136"/>
      <c r="J18" s="137"/>
      <c r="K18" s="137"/>
      <c r="L18" s="20"/>
      <c r="M18" s="20"/>
      <c r="N18" s="20"/>
      <c r="O18" s="21"/>
      <c r="P18" s="128"/>
      <c r="Q18" s="92"/>
      <c r="R18" s="92"/>
      <c r="S18" s="92"/>
      <c r="T18" s="92"/>
      <c r="U18" s="92"/>
      <c r="V18" s="33"/>
      <c r="W18" s="24"/>
      <c r="X18" s="27"/>
      <c r="Y18" s="48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26"/>
      <c r="AN18" s="39"/>
      <c r="AO18" s="40"/>
      <c r="AP18" s="42"/>
      <c r="AQ18" s="37"/>
      <c r="AR18" s="38"/>
      <c r="AS18" s="195"/>
      <c r="AT18" s="29"/>
    </row>
    <row r="19" spans="1:46" s="155" customFormat="1" ht="17.100000000000001" customHeight="1">
      <c r="A19" s="7">
        <v>16</v>
      </c>
      <c r="B19" s="8">
        <v>8900</v>
      </c>
      <c r="C19" s="9" t="s">
        <v>1071</v>
      </c>
      <c r="D19" s="242" t="s">
        <v>1827</v>
      </c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15"/>
      <c r="P19" s="16"/>
      <c r="Q19" s="16"/>
      <c r="R19" s="16"/>
      <c r="S19" s="16"/>
      <c r="T19" s="28"/>
      <c r="U19" s="28"/>
      <c r="V19" s="148"/>
      <c r="W19" s="16"/>
      <c r="X19" s="44"/>
      <c r="Y19" s="45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26"/>
      <c r="AN19" s="39"/>
      <c r="AO19" s="40"/>
      <c r="AP19" s="252" t="s">
        <v>828</v>
      </c>
      <c r="AQ19" s="253"/>
      <c r="AR19" s="254"/>
      <c r="AS19" s="195">
        <f>ROUND(L21*(1+AQ23),0)</f>
        <v>170</v>
      </c>
      <c r="AT19" s="29"/>
    </row>
    <row r="20" spans="1:46" s="155" customFormat="1" ht="17.100000000000001" customHeight="1">
      <c r="A20" s="7">
        <v>16</v>
      </c>
      <c r="B20" s="8">
        <v>8901</v>
      </c>
      <c r="C20" s="9" t="s">
        <v>1072</v>
      </c>
      <c r="D20" s="257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133"/>
      <c r="P20" s="19"/>
      <c r="Q20" s="20"/>
      <c r="R20" s="20"/>
      <c r="S20" s="20"/>
      <c r="T20" s="31"/>
      <c r="U20" s="31"/>
      <c r="V20" s="122"/>
      <c r="W20" s="122"/>
      <c r="X20" s="122"/>
      <c r="Y20" s="129"/>
      <c r="Z20" s="43" t="s">
        <v>1791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2" t="s">
        <v>1792</v>
      </c>
      <c r="AN20" s="230">
        <v>1</v>
      </c>
      <c r="AO20" s="231"/>
      <c r="AP20" s="252"/>
      <c r="AQ20" s="253"/>
      <c r="AR20" s="254"/>
      <c r="AS20" s="195">
        <f>ROUND(ROUND(L21*AN20,0)*(1+AQ23),0)</f>
        <v>170</v>
      </c>
      <c r="AT20" s="29"/>
    </row>
    <row r="21" spans="1:46" s="155" customFormat="1" ht="17.100000000000001" customHeight="1">
      <c r="A21" s="7">
        <v>16</v>
      </c>
      <c r="B21" s="8">
        <v>8902</v>
      </c>
      <c r="C21" s="9" t="s">
        <v>62</v>
      </c>
      <c r="D21" s="55"/>
      <c r="E21" s="56"/>
      <c r="F21" s="56"/>
      <c r="G21" s="134"/>
      <c r="H21" s="135"/>
      <c r="I21" s="135"/>
      <c r="J21" s="135"/>
      <c r="K21" s="135"/>
      <c r="L21" s="241">
        <f>$L$9*4</f>
        <v>136</v>
      </c>
      <c r="M21" s="241"/>
      <c r="N21" s="14" t="s">
        <v>121</v>
      </c>
      <c r="O21" s="18"/>
      <c r="P21" s="120" t="s">
        <v>265</v>
      </c>
      <c r="Q21" s="92"/>
      <c r="R21" s="92"/>
      <c r="S21" s="92"/>
      <c r="T21" s="92"/>
      <c r="U21" s="92"/>
      <c r="V21" s="33"/>
      <c r="W21" s="24" t="s">
        <v>1792</v>
      </c>
      <c r="X21" s="239">
        <v>0.7</v>
      </c>
      <c r="Y21" s="240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26"/>
      <c r="AN21" s="39"/>
      <c r="AO21" s="40"/>
      <c r="AP21" s="252"/>
      <c r="AQ21" s="253"/>
      <c r="AR21" s="254"/>
      <c r="AS21" s="195">
        <f>ROUND(ROUND(L21*X21,0)*(1+AQ23),0)</f>
        <v>119</v>
      </c>
      <c r="AT21" s="29"/>
    </row>
    <row r="22" spans="1:46" s="155" customFormat="1" ht="17.100000000000001" hidden="1" customHeight="1">
      <c r="A22" s="7">
        <v>16</v>
      </c>
      <c r="B22" s="8">
        <v>8903</v>
      </c>
      <c r="C22" s="9" t="s">
        <v>63</v>
      </c>
      <c r="D22" s="57"/>
      <c r="E22" s="58"/>
      <c r="F22" s="58"/>
      <c r="G22" s="136"/>
      <c r="H22" s="136"/>
      <c r="I22" s="136"/>
      <c r="J22" s="137"/>
      <c r="K22" s="137"/>
      <c r="L22" s="20"/>
      <c r="M22" s="20"/>
      <c r="N22" s="20"/>
      <c r="O22" s="21"/>
      <c r="P22" s="96"/>
      <c r="Q22" s="97"/>
      <c r="R22" s="97"/>
      <c r="S22" s="97"/>
      <c r="T22" s="97"/>
      <c r="U22" s="97"/>
      <c r="V22" s="50"/>
      <c r="W22" s="22" t="s">
        <v>1792</v>
      </c>
      <c r="X22" s="230">
        <v>0.7</v>
      </c>
      <c r="Y22" s="231"/>
      <c r="Z22" s="43" t="s">
        <v>1791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2" t="s">
        <v>1792</v>
      </c>
      <c r="AN22" s="230">
        <v>1</v>
      </c>
      <c r="AO22" s="231"/>
      <c r="AP22" s="252"/>
      <c r="AQ22" s="253"/>
      <c r="AR22" s="254"/>
      <c r="AS22" s="196">
        <f>ROUND(ROUND(ROUND(L21*X22,0)*AN22,0)*(1+AQ27),0)</f>
        <v>95</v>
      </c>
      <c r="AT22" s="29"/>
    </row>
    <row r="23" spans="1:46" s="155" customFormat="1" ht="17.100000000000001" customHeight="1">
      <c r="A23" s="7">
        <v>16</v>
      </c>
      <c r="B23" s="8">
        <v>8904</v>
      </c>
      <c r="C23" s="9" t="s">
        <v>1650</v>
      </c>
      <c r="D23" s="242" t="s">
        <v>1828</v>
      </c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15"/>
      <c r="P23" s="16"/>
      <c r="Q23" s="16"/>
      <c r="R23" s="16"/>
      <c r="S23" s="16"/>
      <c r="T23" s="28"/>
      <c r="U23" s="28"/>
      <c r="V23" s="148"/>
      <c r="W23" s="16"/>
      <c r="X23" s="44"/>
      <c r="Y23" s="45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26"/>
      <c r="AN23" s="39"/>
      <c r="AO23" s="40"/>
      <c r="AP23" s="36" t="s">
        <v>1792</v>
      </c>
      <c r="AQ23" s="239">
        <v>0.25</v>
      </c>
      <c r="AR23" s="240"/>
      <c r="AS23" s="195">
        <f>ROUND(L25*(1+AQ23),0)</f>
        <v>213</v>
      </c>
      <c r="AT23" s="29"/>
    </row>
    <row r="24" spans="1:46" s="155" customFormat="1" ht="17.100000000000001" customHeight="1">
      <c r="A24" s="7">
        <v>16</v>
      </c>
      <c r="B24" s="8">
        <v>8905</v>
      </c>
      <c r="C24" s="9" t="s">
        <v>1651</v>
      </c>
      <c r="D24" s="257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133"/>
      <c r="P24" s="19"/>
      <c r="Q24" s="20"/>
      <c r="R24" s="20"/>
      <c r="S24" s="20"/>
      <c r="T24" s="31"/>
      <c r="U24" s="31"/>
      <c r="V24" s="122"/>
      <c r="W24" s="122"/>
      <c r="X24" s="122"/>
      <c r="Y24" s="129"/>
      <c r="Z24" s="43" t="s">
        <v>1791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2" t="s">
        <v>1792</v>
      </c>
      <c r="AN24" s="230">
        <v>1</v>
      </c>
      <c r="AO24" s="231"/>
      <c r="AR24" s="67" t="s">
        <v>824</v>
      </c>
      <c r="AS24" s="195">
        <f>ROUND(ROUND(L25*AN24,0)*(1+AQ23),0)</f>
        <v>213</v>
      </c>
      <c r="AT24" s="29"/>
    </row>
    <row r="25" spans="1:46" s="155" customFormat="1" ht="17.100000000000001" customHeight="1">
      <c r="A25" s="7">
        <v>16</v>
      </c>
      <c r="B25" s="8">
        <v>8906</v>
      </c>
      <c r="C25" s="9" t="s">
        <v>1652</v>
      </c>
      <c r="D25" s="55"/>
      <c r="E25" s="56"/>
      <c r="F25" s="56"/>
      <c r="G25" s="134"/>
      <c r="H25" s="135"/>
      <c r="I25" s="135"/>
      <c r="J25" s="135"/>
      <c r="K25" s="135"/>
      <c r="L25" s="241">
        <f>$L$9*5</f>
        <v>170</v>
      </c>
      <c r="M25" s="241"/>
      <c r="N25" s="14" t="s">
        <v>121</v>
      </c>
      <c r="O25" s="18"/>
      <c r="P25" s="120" t="s">
        <v>265</v>
      </c>
      <c r="Q25" s="92"/>
      <c r="R25" s="92"/>
      <c r="S25" s="92"/>
      <c r="T25" s="92"/>
      <c r="U25" s="92"/>
      <c r="V25" s="33"/>
      <c r="W25" s="24" t="s">
        <v>1792</v>
      </c>
      <c r="X25" s="239">
        <v>0.7</v>
      </c>
      <c r="Y25" s="240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26"/>
      <c r="AN25" s="39"/>
      <c r="AO25" s="40"/>
      <c r="AS25" s="195">
        <f>ROUND(ROUND(L25*X25,0)*(1+AQ23),0)</f>
        <v>149</v>
      </c>
      <c r="AT25" s="29"/>
    </row>
    <row r="26" spans="1:46" s="155" customFormat="1" ht="17.100000000000001" hidden="1" customHeight="1">
      <c r="A26" s="7"/>
      <c r="B26" s="8"/>
      <c r="C26" s="9"/>
      <c r="D26" s="57"/>
      <c r="E26" s="58"/>
      <c r="F26" s="58"/>
      <c r="G26" s="136"/>
      <c r="H26" s="136"/>
      <c r="I26" s="136"/>
      <c r="J26" s="137"/>
      <c r="K26" s="137"/>
      <c r="L26" s="20"/>
      <c r="M26" s="20"/>
      <c r="N26" s="20"/>
      <c r="O26" s="21"/>
      <c r="P26" s="128"/>
      <c r="Q26" s="92"/>
      <c r="R26" s="92"/>
      <c r="S26" s="92"/>
      <c r="T26" s="92"/>
      <c r="U26" s="92"/>
      <c r="V26" s="33"/>
      <c r="W26" s="24"/>
      <c r="X26" s="27"/>
      <c r="Y26" s="48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26"/>
      <c r="AN26" s="39"/>
      <c r="AO26" s="40"/>
      <c r="AS26" s="195"/>
      <c r="AT26" s="29"/>
    </row>
    <row r="27" spans="1:46" s="155" customFormat="1" ht="17.100000000000001" customHeight="1">
      <c r="A27" s="7">
        <v>16</v>
      </c>
      <c r="B27" s="8">
        <v>8907</v>
      </c>
      <c r="C27" s="9" t="s">
        <v>1073</v>
      </c>
      <c r="D27" s="242" t="s">
        <v>2292</v>
      </c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15"/>
      <c r="P27" s="16"/>
      <c r="Q27" s="16"/>
      <c r="R27" s="16"/>
      <c r="S27" s="16"/>
      <c r="T27" s="28"/>
      <c r="U27" s="28"/>
      <c r="V27" s="148"/>
      <c r="W27" s="16"/>
      <c r="X27" s="44"/>
      <c r="Y27" s="45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26"/>
      <c r="AN27" s="39"/>
      <c r="AO27" s="40"/>
      <c r="AP27" s="36"/>
      <c r="AQ27" s="239"/>
      <c r="AR27" s="240"/>
      <c r="AS27" s="195">
        <f>ROUND(L29*(1+AQ23),0)</f>
        <v>255</v>
      </c>
      <c r="AT27" s="29"/>
    </row>
    <row r="28" spans="1:46" s="155" customFormat="1" ht="17.100000000000001" customHeight="1">
      <c r="A28" s="7">
        <v>16</v>
      </c>
      <c r="B28" s="8">
        <v>8908</v>
      </c>
      <c r="C28" s="9" t="s">
        <v>1074</v>
      </c>
      <c r="D28" s="257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133"/>
      <c r="P28" s="19"/>
      <c r="Q28" s="20"/>
      <c r="R28" s="20"/>
      <c r="S28" s="20"/>
      <c r="T28" s="31"/>
      <c r="U28" s="31"/>
      <c r="V28" s="122"/>
      <c r="W28" s="122"/>
      <c r="X28" s="122"/>
      <c r="Y28" s="129"/>
      <c r="Z28" s="43" t="s">
        <v>1791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2" t="s">
        <v>1792</v>
      </c>
      <c r="AN28" s="230">
        <v>1</v>
      </c>
      <c r="AO28" s="231"/>
      <c r="AR28" s="67"/>
      <c r="AS28" s="195">
        <f>ROUND(ROUND(L29*AN28,0)*(1+AQ23),0)</f>
        <v>255</v>
      </c>
      <c r="AT28" s="29"/>
    </row>
    <row r="29" spans="1:46" s="155" customFormat="1" ht="17.100000000000001" customHeight="1">
      <c r="A29" s="7">
        <v>16</v>
      </c>
      <c r="B29" s="8">
        <v>8909</v>
      </c>
      <c r="C29" s="9" t="s">
        <v>64</v>
      </c>
      <c r="D29" s="55"/>
      <c r="E29" s="56"/>
      <c r="F29" s="56"/>
      <c r="G29" s="134"/>
      <c r="H29" s="135"/>
      <c r="I29" s="135"/>
      <c r="J29" s="135"/>
      <c r="K29" s="135"/>
      <c r="L29" s="241">
        <f>$L$9*6</f>
        <v>204</v>
      </c>
      <c r="M29" s="241"/>
      <c r="N29" s="14" t="s">
        <v>121</v>
      </c>
      <c r="O29" s="18"/>
      <c r="P29" s="120" t="s">
        <v>265</v>
      </c>
      <c r="Q29" s="92"/>
      <c r="R29" s="92"/>
      <c r="S29" s="92"/>
      <c r="T29" s="92"/>
      <c r="U29" s="92"/>
      <c r="V29" s="33"/>
      <c r="W29" s="24" t="s">
        <v>1792</v>
      </c>
      <c r="X29" s="239">
        <v>0.7</v>
      </c>
      <c r="Y29" s="240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26"/>
      <c r="AN29" s="39"/>
      <c r="AO29" s="40"/>
      <c r="AS29" s="195">
        <f>ROUND(ROUND(L29*X29,0)*(1+AQ23),0)</f>
        <v>179</v>
      </c>
      <c r="AT29" s="29"/>
    </row>
    <row r="30" spans="1:46" s="155" customFormat="1" ht="17.100000000000001" hidden="1" customHeight="1">
      <c r="A30" s="7">
        <v>16</v>
      </c>
      <c r="B30" s="8">
        <v>8910</v>
      </c>
      <c r="C30" s="9" t="s">
        <v>65</v>
      </c>
      <c r="D30" s="57"/>
      <c r="E30" s="58"/>
      <c r="F30" s="58"/>
      <c r="G30" s="136"/>
      <c r="H30" s="136"/>
      <c r="I30" s="136"/>
      <c r="J30" s="137"/>
      <c r="K30" s="137"/>
      <c r="L30" s="20"/>
      <c r="M30" s="20"/>
      <c r="N30" s="20"/>
      <c r="O30" s="21"/>
      <c r="P30" s="96"/>
      <c r="Q30" s="97"/>
      <c r="R30" s="97"/>
      <c r="S30" s="97"/>
      <c r="T30" s="97"/>
      <c r="U30" s="97"/>
      <c r="V30" s="50"/>
      <c r="W30" s="22" t="s">
        <v>1792</v>
      </c>
      <c r="X30" s="230">
        <v>0.7</v>
      </c>
      <c r="Y30" s="231"/>
      <c r="Z30" s="43" t="s">
        <v>1791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2" t="s">
        <v>1792</v>
      </c>
      <c r="AN30" s="230">
        <v>1</v>
      </c>
      <c r="AO30" s="231"/>
      <c r="AS30" s="196">
        <f>ROUND(ROUND(ROUND(L29*X30,0)*AN30,0)*(1+AQ27),0)</f>
        <v>143</v>
      </c>
      <c r="AT30" s="29"/>
    </row>
    <row r="31" spans="1:46" s="155" customFormat="1" ht="17.100000000000001" customHeight="1">
      <c r="A31" s="7">
        <v>16</v>
      </c>
      <c r="B31" s="8">
        <v>8911</v>
      </c>
      <c r="C31" s="9" t="s">
        <v>1653</v>
      </c>
      <c r="D31" s="242" t="s">
        <v>2293</v>
      </c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15"/>
      <c r="P31" s="16"/>
      <c r="Q31" s="16"/>
      <c r="R31" s="16"/>
      <c r="S31" s="16"/>
      <c r="T31" s="28"/>
      <c r="U31" s="28"/>
      <c r="V31" s="148"/>
      <c r="W31" s="16"/>
      <c r="X31" s="44"/>
      <c r="Y31" s="45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26"/>
      <c r="AN31" s="39"/>
      <c r="AO31" s="40"/>
      <c r="AP31" s="36"/>
      <c r="AQ31" s="239"/>
      <c r="AR31" s="240"/>
      <c r="AS31" s="195">
        <f>ROUND(L33*(1+AQ23),0)</f>
        <v>298</v>
      </c>
      <c r="AT31" s="29"/>
    </row>
    <row r="32" spans="1:46" s="155" customFormat="1" ht="17.100000000000001" customHeight="1">
      <c r="A32" s="7">
        <v>16</v>
      </c>
      <c r="B32" s="8">
        <v>8912</v>
      </c>
      <c r="C32" s="9" t="s">
        <v>1654</v>
      </c>
      <c r="D32" s="257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133"/>
      <c r="P32" s="19"/>
      <c r="Q32" s="20"/>
      <c r="R32" s="20"/>
      <c r="S32" s="20"/>
      <c r="T32" s="31"/>
      <c r="U32" s="31"/>
      <c r="V32" s="122"/>
      <c r="W32" s="122"/>
      <c r="X32" s="122"/>
      <c r="Y32" s="129"/>
      <c r="Z32" s="43" t="s">
        <v>1791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2" t="s">
        <v>1792</v>
      </c>
      <c r="AN32" s="230">
        <v>1</v>
      </c>
      <c r="AO32" s="231"/>
      <c r="AR32" s="67"/>
      <c r="AS32" s="195">
        <f>ROUND(ROUND(L33*AN32,0)*(1+AQ23),0)</f>
        <v>298</v>
      </c>
      <c r="AT32" s="29"/>
    </row>
    <row r="33" spans="1:46" s="155" customFormat="1" ht="17.100000000000001" customHeight="1">
      <c r="A33" s="7">
        <v>16</v>
      </c>
      <c r="B33" s="8">
        <v>8913</v>
      </c>
      <c r="C33" s="9" t="s">
        <v>1655</v>
      </c>
      <c r="D33" s="55"/>
      <c r="E33" s="56"/>
      <c r="F33" s="56"/>
      <c r="G33" s="134"/>
      <c r="H33" s="135"/>
      <c r="I33" s="135"/>
      <c r="J33" s="135"/>
      <c r="K33" s="135"/>
      <c r="L33" s="241">
        <f>$L$9*7</f>
        <v>238</v>
      </c>
      <c r="M33" s="241"/>
      <c r="N33" s="14" t="s">
        <v>121</v>
      </c>
      <c r="O33" s="18"/>
      <c r="P33" s="120" t="s">
        <v>265</v>
      </c>
      <c r="Q33" s="92"/>
      <c r="R33" s="92"/>
      <c r="S33" s="92"/>
      <c r="T33" s="92"/>
      <c r="U33" s="92"/>
      <c r="V33" s="33"/>
      <c r="W33" s="24" t="s">
        <v>1792</v>
      </c>
      <c r="X33" s="239">
        <v>0.7</v>
      </c>
      <c r="Y33" s="240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26"/>
      <c r="AN33" s="39"/>
      <c r="AO33" s="40"/>
      <c r="AS33" s="195">
        <f>ROUND(ROUND(L33*X33,0)*(1+AQ23),0)</f>
        <v>209</v>
      </c>
      <c r="AT33" s="29"/>
    </row>
    <row r="34" spans="1:46" s="155" customFormat="1" ht="17.100000000000001" hidden="1" customHeight="1">
      <c r="A34" s="7"/>
      <c r="B34" s="8"/>
      <c r="C34" s="9"/>
      <c r="D34" s="57"/>
      <c r="E34" s="58"/>
      <c r="F34" s="58"/>
      <c r="G34" s="136"/>
      <c r="H34" s="136"/>
      <c r="I34" s="136"/>
      <c r="J34" s="137"/>
      <c r="K34" s="137"/>
      <c r="L34" s="20"/>
      <c r="M34" s="20"/>
      <c r="N34" s="20"/>
      <c r="O34" s="21"/>
      <c r="P34" s="128"/>
      <c r="Q34" s="92"/>
      <c r="R34" s="92"/>
      <c r="S34" s="92"/>
      <c r="T34" s="92"/>
      <c r="U34" s="92"/>
      <c r="V34" s="33"/>
      <c r="W34" s="24"/>
      <c r="X34" s="27"/>
      <c r="Y34" s="48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26"/>
      <c r="AN34" s="39"/>
      <c r="AO34" s="40"/>
      <c r="AS34" s="195"/>
      <c r="AT34" s="29"/>
    </row>
    <row r="35" spans="1:46" s="155" customFormat="1" ht="17.100000000000001" customHeight="1">
      <c r="A35" s="7">
        <v>16</v>
      </c>
      <c r="B35" s="8">
        <v>8914</v>
      </c>
      <c r="C35" s="9" t="s">
        <v>1075</v>
      </c>
      <c r="D35" s="242" t="s">
        <v>2294</v>
      </c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15"/>
      <c r="P35" s="16"/>
      <c r="Q35" s="16"/>
      <c r="R35" s="16"/>
      <c r="S35" s="16"/>
      <c r="T35" s="28"/>
      <c r="U35" s="28"/>
      <c r="V35" s="148"/>
      <c r="W35" s="16"/>
      <c r="X35" s="44"/>
      <c r="Y35" s="45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26"/>
      <c r="AN35" s="39"/>
      <c r="AO35" s="40"/>
      <c r="AR35" s="123"/>
      <c r="AS35" s="195">
        <f>ROUND(L37*(1+AQ23),0)</f>
        <v>340</v>
      </c>
      <c r="AT35" s="29"/>
    </row>
    <row r="36" spans="1:46" s="155" customFormat="1" ht="17.100000000000001" customHeight="1">
      <c r="A36" s="7">
        <v>16</v>
      </c>
      <c r="B36" s="8">
        <v>8915</v>
      </c>
      <c r="C36" s="9" t="s">
        <v>1076</v>
      </c>
      <c r="D36" s="257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133"/>
      <c r="P36" s="19"/>
      <c r="Q36" s="20"/>
      <c r="R36" s="20"/>
      <c r="S36" s="20"/>
      <c r="T36" s="31"/>
      <c r="U36" s="31"/>
      <c r="V36" s="122"/>
      <c r="W36" s="122"/>
      <c r="X36" s="122"/>
      <c r="Y36" s="129"/>
      <c r="Z36" s="43" t="s">
        <v>1829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2" t="s">
        <v>1830</v>
      </c>
      <c r="AN36" s="230">
        <v>1</v>
      </c>
      <c r="AO36" s="231"/>
      <c r="AS36" s="195">
        <f>ROUND(ROUND(L37*AN36,0)*(1+AQ23),0)</f>
        <v>340</v>
      </c>
      <c r="AT36" s="29"/>
    </row>
    <row r="37" spans="1:46" s="155" customFormat="1" ht="17.100000000000001" customHeight="1">
      <c r="A37" s="7">
        <v>16</v>
      </c>
      <c r="B37" s="8">
        <v>8916</v>
      </c>
      <c r="C37" s="9" t="s">
        <v>66</v>
      </c>
      <c r="D37" s="55"/>
      <c r="E37" s="56"/>
      <c r="F37" s="56"/>
      <c r="G37" s="134"/>
      <c r="H37" s="135"/>
      <c r="I37" s="135"/>
      <c r="J37" s="135"/>
      <c r="K37" s="135"/>
      <c r="L37" s="241">
        <f>$L$9*8</f>
        <v>272</v>
      </c>
      <c r="M37" s="241"/>
      <c r="N37" s="14" t="s">
        <v>121</v>
      </c>
      <c r="O37" s="18"/>
      <c r="P37" s="120" t="s">
        <v>265</v>
      </c>
      <c r="Q37" s="92"/>
      <c r="R37" s="92"/>
      <c r="S37" s="92"/>
      <c r="T37" s="92"/>
      <c r="U37" s="92"/>
      <c r="V37" s="33"/>
      <c r="W37" s="24" t="s">
        <v>1830</v>
      </c>
      <c r="X37" s="239">
        <v>0.7</v>
      </c>
      <c r="Y37" s="240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26"/>
      <c r="AN37" s="39"/>
      <c r="AO37" s="40"/>
      <c r="AP37" s="42"/>
      <c r="AQ37" s="37"/>
      <c r="AR37" s="38"/>
      <c r="AS37" s="195">
        <f>ROUND(ROUND(L37*X37,0)*(1+AQ23),0)</f>
        <v>238</v>
      </c>
      <c r="AT37" s="29"/>
    </row>
    <row r="38" spans="1:46" s="155" customFormat="1" ht="17.100000000000001" hidden="1" customHeight="1">
      <c r="A38" s="7">
        <v>16</v>
      </c>
      <c r="B38" s="8">
        <v>8917</v>
      </c>
      <c r="C38" s="9" t="s">
        <v>67</v>
      </c>
      <c r="D38" s="57"/>
      <c r="E38" s="58"/>
      <c r="F38" s="58"/>
      <c r="G38" s="136"/>
      <c r="H38" s="136"/>
      <c r="I38" s="136"/>
      <c r="J38" s="137"/>
      <c r="K38" s="137"/>
      <c r="L38" s="20"/>
      <c r="M38" s="20"/>
      <c r="N38" s="20"/>
      <c r="O38" s="21"/>
      <c r="P38" s="96"/>
      <c r="Q38" s="97"/>
      <c r="R38" s="97"/>
      <c r="S38" s="97"/>
      <c r="T38" s="97"/>
      <c r="U38" s="97"/>
      <c r="V38" s="50"/>
      <c r="W38" s="22" t="s">
        <v>1830</v>
      </c>
      <c r="X38" s="230">
        <v>0.7</v>
      </c>
      <c r="Y38" s="231"/>
      <c r="Z38" s="43" t="s">
        <v>1829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2" t="s">
        <v>1830</v>
      </c>
      <c r="AN38" s="230">
        <v>1</v>
      </c>
      <c r="AO38" s="231"/>
      <c r="AP38" s="54"/>
      <c r="AQ38" s="27"/>
      <c r="AR38" s="48"/>
      <c r="AS38" s="196">
        <f>ROUND(ROUND(ROUND(L37*X38,0)*AN38,0)*(1+AQ27),0)</f>
        <v>190</v>
      </c>
      <c r="AT38" s="29"/>
    </row>
    <row r="39" spans="1:46" s="155" customFormat="1" ht="17.100000000000001" customHeight="1">
      <c r="A39" s="7">
        <v>16</v>
      </c>
      <c r="B39" s="8">
        <v>8918</v>
      </c>
      <c r="C39" s="9" t="s">
        <v>1656</v>
      </c>
      <c r="D39" s="242" t="s">
        <v>1831</v>
      </c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15"/>
      <c r="P39" s="16"/>
      <c r="Q39" s="16"/>
      <c r="R39" s="16"/>
      <c r="S39" s="16"/>
      <c r="T39" s="28"/>
      <c r="U39" s="28"/>
      <c r="V39" s="148"/>
      <c r="W39" s="16"/>
      <c r="X39" s="44"/>
      <c r="Y39" s="45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26"/>
      <c r="AN39" s="39"/>
      <c r="AO39" s="40"/>
      <c r="AP39" s="42"/>
      <c r="AQ39" s="37"/>
      <c r="AR39" s="38"/>
      <c r="AS39" s="195">
        <f>ROUND(L41*(1+AQ23),0)</f>
        <v>383</v>
      </c>
      <c r="AT39" s="29"/>
    </row>
    <row r="40" spans="1:46" s="155" customFormat="1" ht="17.100000000000001" customHeight="1">
      <c r="A40" s="7">
        <v>16</v>
      </c>
      <c r="B40" s="8">
        <v>8919</v>
      </c>
      <c r="C40" s="9" t="s">
        <v>1657</v>
      </c>
      <c r="D40" s="257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133"/>
      <c r="P40" s="19"/>
      <c r="Q40" s="20"/>
      <c r="R40" s="20"/>
      <c r="S40" s="20"/>
      <c r="T40" s="31"/>
      <c r="U40" s="31"/>
      <c r="V40" s="122"/>
      <c r="W40" s="122"/>
      <c r="X40" s="122"/>
      <c r="Y40" s="129"/>
      <c r="Z40" s="43" t="s">
        <v>1829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2" t="s">
        <v>1830</v>
      </c>
      <c r="AN40" s="230">
        <v>1</v>
      </c>
      <c r="AO40" s="231"/>
      <c r="AP40" s="54"/>
      <c r="AQ40" s="27"/>
      <c r="AR40" s="48"/>
      <c r="AS40" s="196">
        <f>ROUND(ROUND(L41*AN40,0)*(1+AQ23),0)</f>
        <v>383</v>
      </c>
      <c r="AT40" s="29"/>
    </row>
    <row r="41" spans="1:46" s="155" customFormat="1" ht="17.100000000000001" customHeight="1">
      <c r="A41" s="7">
        <v>16</v>
      </c>
      <c r="B41" s="8">
        <v>8920</v>
      </c>
      <c r="C41" s="9" t="s">
        <v>1658</v>
      </c>
      <c r="D41" s="55"/>
      <c r="E41" s="56"/>
      <c r="F41" s="56"/>
      <c r="G41" s="134"/>
      <c r="H41" s="135"/>
      <c r="I41" s="135"/>
      <c r="J41" s="135"/>
      <c r="K41" s="135"/>
      <c r="L41" s="241">
        <f>$L$9*9</f>
        <v>306</v>
      </c>
      <c r="M41" s="241"/>
      <c r="N41" s="14" t="s">
        <v>121</v>
      </c>
      <c r="O41" s="18"/>
      <c r="P41" s="119" t="s">
        <v>265</v>
      </c>
      <c r="Q41" s="113"/>
      <c r="R41" s="113"/>
      <c r="S41" s="113"/>
      <c r="T41" s="113"/>
      <c r="U41" s="113"/>
      <c r="V41" s="114"/>
      <c r="W41" s="26" t="s">
        <v>1830</v>
      </c>
      <c r="X41" s="236">
        <v>0.7</v>
      </c>
      <c r="Y41" s="23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26"/>
      <c r="AN41" s="39"/>
      <c r="AO41" s="40"/>
      <c r="AP41" s="54"/>
      <c r="AQ41" s="27"/>
      <c r="AR41" s="48"/>
      <c r="AS41" s="196">
        <f>ROUND(ROUND(L41*X41,0)*(1+AQ23),0)</f>
        <v>268</v>
      </c>
      <c r="AT41" s="29"/>
    </row>
    <row r="42" spans="1:46" s="155" customFormat="1" ht="17.100000000000001" hidden="1" customHeight="1">
      <c r="A42" s="7">
        <v>16</v>
      </c>
      <c r="B42" s="8">
        <v>8921</v>
      </c>
      <c r="C42" s="9" t="s">
        <v>68</v>
      </c>
      <c r="D42" s="57"/>
      <c r="E42" s="58"/>
      <c r="F42" s="58"/>
      <c r="G42" s="136"/>
      <c r="H42" s="136"/>
      <c r="I42" s="136"/>
      <c r="J42" s="137"/>
      <c r="K42" s="137"/>
      <c r="L42" s="20"/>
      <c r="M42" s="20"/>
      <c r="N42" s="20"/>
      <c r="O42" s="21"/>
      <c r="P42" s="96"/>
      <c r="Q42" s="97"/>
      <c r="R42" s="97"/>
      <c r="S42" s="97"/>
      <c r="T42" s="97"/>
      <c r="U42" s="97"/>
      <c r="V42" s="50"/>
      <c r="W42" s="22" t="s">
        <v>1830</v>
      </c>
      <c r="X42" s="230">
        <v>0.7</v>
      </c>
      <c r="Y42" s="231"/>
      <c r="Z42" s="43" t="s">
        <v>1829</v>
      </c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2" t="s">
        <v>1830</v>
      </c>
      <c r="AN42" s="230">
        <v>1</v>
      </c>
      <c r="AO42" s="231"/>
      <c r="AP42" s="54"/>
      <c r="AQ42" s="27"/>
      <c r="AR42" s="48"/>
      <c r="AS42" s="199" t="e">
        <f>ROUND(ROUND(ROUND(#REF!*X42,0)*AN42,0)*(1+AQ27),0)</f>
        <v>#REF!</v>
      </c>
      <c r="AT42" s="29"/>
    </row>
    <row r="43" spans="1:46" s="155" customFormat="1" ht="17.100000000000001" customHeight="1">
      <c r="A43" s="7">
        <v>16</v>
      </c>
      <c r="B43" s="8">
        <v>8921</v>
      </c>
      <c r="C43" s="9" t="s">
        <v>1745</v>
      </c>
      <c r="D43" s="242" t="s">
        <v>1744</v>
      </c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15"/>
      <c r="P43" s="16"/>
      <c r="Q43" s="16"/>
      <c r="R43" s="16"/>
      <c r="S43" s="16"/>
      <c r="T43" s="28"/>
      <c r="U43" s="28"/>
      <c r="V43" s="148"/>
      <c r="W43" s="16"/>
      <c r="X43" s="44"/>
      <c r="Y43" s="45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26"/>
      <c r="AN43" s="39"/>
      <c r="AO43" s="40"/>
      <c r="AP43" s="54"/>
      <c r="AQ43" s="27"/>
      <c r="AR43" s="48"/>
      <c r="AS43" s="195">
        <f>ROUND(L45*(1+AQ23),0)</f>
        <v>425</v>
      </c>
      <c r="AT43" s="29"/>
    </row>
    <row r="44" spans="1:46" s="155" customFormat="1" ht="17.100000000000001" customHeight="1">
      <c r="A44" s="7">
        <v>16</v>
      </c>
      <c r="B44" s="8">
        <v>8922</v>
      </c>
      <c r="C44" s="9" t="s">
        <v>1746</v>
      </c>
      <c r="D44" s="257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133"/>
      <c r="P44" s="19"/>
      <c r="Q44" s="20"/>
      <c r="R44" s="20"/>
      <c r="S44" s="20"/>
      <c r="T44" s="31"/>
      <c r="U44" s="31"/>
      <c r="V44" s="122"/>
      <c r="W44" s="122"/>
      <c r="X44" s="122"/>
      <c r="Y44" s="129"/>
      <c r="Z44" s="43" t="s">
        <v>1829</v>
      </c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2" t="s">
        <v>1830</v>
      </c>
      <c r="AN44" s="230">
        <v>1</v>
      </c>
      <c r="AO44" s="231"/>
      <c r="AP44" s="54"/>
      <c r="AQ44" s="27"/>
      <c r="AR44" s="48"/>
      <c r="AS44" s="196">
        <f>ROUND(ROUND(L45*AN44,0)*(1+AQ23),0)</f>
        <v>425</v>
      </c>
      <c r="AT44" s="29"/>
    </row>
    <row r="45" spans="1:46" s="155" customFormat="1" ht="17.100000000000001" customHeight="1">
      <c r="A45" s="7">
        <v>16</v>
      </c>
      <c r="B45" s="8">
        <v>8923</v>
      </c>
      <c r="C45" s="9" t="s">
        <v>1747</v>
      </c>
      <c r="D45" s="57"/>
      <c r="E45" s="58"/>
      <c r="F45" s="58"/>
      <c r="G45" s="136"/>
      <c r="H45" s="137"/>
      <c r="I45" s="137"/>
      <c r="J45" s="137"/>
      <c r="K45" s="137"/>
      <c r="L45" s="238">
        <f>$L$9*10</f>
        <v>340</v>
      </c>
      <c r="M45" s="238"/>
      <c r="N45" s="20" t="s">
        <v>121</v>
      </c>
      <c r="O45" s="21"/>
      <c r="P45" s="119" t="s">
        <v>265</v>
      </c>
      <c r="Q45" s="113"/>
      <c r="R45" s="113"/>
      <c r="S45" s="113"/>
      <c r="T45" s="113"/>
      <c r="U45" s="113"/>
      <c r="V45" s="114"/>
      <c r="W45" s="26" t="s">
        <v>1830</v>
      </c>
      <c r="X45" s="236">
        <v>0.7</v>
      </c>
      <c r="Y45" s="23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26"/>
      <c r="AN45" s="39"/>
      <c r="AO45" s="40"/>
      <c r="AP45" s="115"/>
      <c r="AQ45" s="104"/>
      <c r="AR45" s="105"/>
      <c r="AS45" s="196">
        <f>ROUND(ROUND(L45*X45,0)*(1+AQ23),0)</f>
        <v>298</v>
      </c>
      <c r="AT45" s="41"/>
    </row>
    <row r="46" spans="1:46" s="155" customFormat="1" ht="17.100000000000001" hidden="1" customHeight="1">
      <c r="A46" s="25"/>
      <c r="B46" s="169"/>
      <c r="C46" s="14"/>
      <c r="D46" s="57"/>
      <c r="E46" s="58"/>
      <c r="F46" s="58"/>
      <c r="G46" s="136"/>
      <c r="H46" s="136"/>
      <c r="I46" s="136"/>
      <c r="J46" s="137"/>
      <c r="K46" s="137"/>
      <c r="L46" s="20"/>
      <c r="M46" s="20"/>
      <c r="N46" s="20"/>
      <c r="O46" s="21"/>
      <c r="P46" s="188"/>
      <c r="Q46" s="170"/>
      <c r="R46" s="170"/>
      <c r="S46" s="170"/>
      <c r="T46" s="170"/>
      <c r="U46" s="170"/>
      <c r="V46" s="33"/>
      <c r="W46" s="24"/>
      <c r="X46" s="27"/>
      <c r="Y46" s="27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24"/>
      <c r="AN46" s="37"/>
      <c r="AO46" s="37"/>
      <c r="AP46" s="37"/>
      <c r="AQ46" s="37"/>
      <c r="AR46" s="37"/>
      <c r="AS46" s="34"/>
      <c r="AT46" s="51"/>
    </row>
    <row r="47" spans="1:46" ht="17.100000000000001" customHeight="1">
      <c r="A47" s="1"/>
    </row>
    <row r="48" spans="1:46" ht="17.100000000000001" customHeight="1">
      <c r="A48" s="1"/>
    </row>
    <row r="49" spans="1:47" ht="17.100000000000001" customHeight="1">
      <c r="A49" s="1"/>
      <c r="B49" s="1" t="s">
        <v>1242</v>
      </c>
    </row>
    <row r="50" spans="1:47" s="155" customFormat="1" ht="17.100000000000001" customHeight="1">
      <c r="A50" s="2" t="s">
        <v>1832</v>
      </c>
      <c r="B50" s="151"/>
      <c r="C50" s="11" t="s">
        <v>114</v>
      </c>
      <c r="D50" s="152"/>
      <c r="E50" s="148"/>
      <c r="F50" s="148"/>
      <c r="G50" s="148"/>
      <c r="H50" s="148"/>
      <c r="I50" s="148"/>
      <c r="J50" s="148"/>
      <c r="K50" s="16"/>
      <c r="L50" s="16"/>
      <c r="M50" s="16"/>
      <c r="N50" s="16"/>
      <c r="O50" s="16"/>
      <c r="P50" s="16"/>
      <c r="Q50" s="148"/>
      <c r="R50" s="148"/>
      <c r="S50" s="148"/>
      <c r="T50" s="12"/>
      <c r="U50" s="153"/>
      <c r="V50" s="153"/>
      <c r="W50" s="148"/>
      <c r="X50" s="154" t="s">
        <v>1833</v>
      </c>
      <c r="Y50" s="153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3" t="s">
        <v>115</v>
      </c>
      <c r="AT50" s="3" t="s">
        <v>116</v>
      </c>
      <c r="AU50" s="121"/>
    </row>
    <row r="51" spans="1:47" s="155" customFormat="1" ht="17.100000000000001" customHeight="1">
      <c r="A51" s="4" t="s">
        <v>117</v>
      </c>
      <c r="B51" s="5" t="s">
        <v>118</v>
      </c>
      <c r="C51" s="21"/>
      <c r="D51" s="124"/>
      <c r="E51" s="122"/>
      <c r="F51" s="122"/>
      <c r="G51" s="122"/>
      <c r="H51" s="122"/>
      <c r="I51" s="122"/>
      <c r="J51" s="122"/>
      <c r="K51" s="20"/>
      <c r="L51" s="20"/>
      <c r="M51" s="20"/>
      <c r="N51" s="20"/>
      <c r="O51" s="20"/>
      <c r="P51" s="20"/>
      <c r="Q51" s="122"/>
      <c r="R51" s="122"/>
      <c r="S51" s="122"/>
      <c r="T51" s="122"/>
      <c r="U51" s="156"/>
      <c r="V51" s="156"/>
      <c r="W51" s="122"/>
      <c r="X51" s="156"/>
      <c r="Y51" s="156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6" t="s">
        <v>119</v>
      </c>
      <c r="AT51" s="6" t="s">
        <v>120</v>
      </c>
      <c r="AU51" s="121"/>
    </row>
    <row r="52" spans="1:47" s="155" customFormat="1" ht="17.100000000000001" customHeight="1">
      <c r="A52" s="7">
        <v>16</v>
      </c>
      <c r="B52" s="8">
        <v>8930</v>
      </c>
      <c r="C52" s="9" t="s">
        <v>1659</v>
      </c>
      <c r="D52" s="242" t="s">
        <v>1686</v>
      </c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15"/>
      <c r="P52" s="16"/>
      <c r="Q52" s="16"/>
      <c r="R52" s="16"/>
      <c r="S52" s="16"/>
      <c r="T52" s="28"/>
      <c r="U52" s="28"/>
      <c r="V52" s="148"/>
      <c r="W52" s="16"/>
      <c r="X52" s="44"/>
      <c r="Y52" s="45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26"/>
      <c r="AN52" s="39"/>
      <c r="AO52" s="40"/>
      <c r="AP52" s="53"/>
      <c r="AQ52" s="46"/>
      <c r="AR52" s="52"/>
      <c r="AS52" s="195">
        <f>ROUND(L54*(1+AQ66),0)</f>
        <v>43</v>
      </c>
      <c r="AT52" s="49" t="s">
        <v>1790</v>
      </c>
    </row>
    <row r="53" spans="1:47" s="155" customFormat="1" ht="17.100000000000001" customHeight="1">
      <c r="A53" s="7">
        <v>16</v>
      </c>
      <c r="B53" s="8">
        <v>8931</v>
      </c>
      <c r="C53" s="9" t="s">
        <v>1660</v>
      </c>
      <c r="D53" s="244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123"/>
      <c r="P53" s="19"/>
      <c r="Q53" s="20"/>
      <c r="R53" s="20"/>
      <c r="S53" s="20"/>
      <c r="T53" s="31"/>
      <c r="U53" s="31"/>
      <c r="V53" s="122"/>
      <c r="W53" s="122"/>
      <c r="X53" s="122"/>
      <c r="Y53" s="129"/>
      <c r="Z53" s="43" t="s">
        <v>1791</v>
      </c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2" t="s">
        <v>1792</v>
      </c>
      <c r="AN53" s="230">
        <v>1</v>
      </c>
      <c r="AO53" s="231"/>
      <c r="AP53" s="54"/>
      <c r="AQ53" s="27"/>
      <c r="AR53" s="48"/>
      <c r="AS53" s="195">
        <f>ROUND(ROUND(L54*AN53,0)*(1+AQ66),0)</f>
        <v>43</v>
      </c>
      <c r="AT53" s="29"/>
    </row>
    <row r="54" spans="1:47" s="155" customFormat="1" ht="17.100000000000001" customHeight="1">
      <c r="A54" s="7">
        <v>16</v>
      </c>
      <c r="B54" s="8">
        <v>8932</v>
      </c>
      <c r="C54" s="9" t="s">
        <v>1661</v>
      </c>
      <c r="D54" s="55"/>
      <c r="E54" s="56"/>
      <c r="F54" s="56"/>
      <c r="G54" s="159"/>
      <c r="L54" s="241">
        <f>L9</f>
        <v>34</v>
      </c>
      <c r="M54" s="241"/>
      <c r="N54" s="14" t="s">
        <v>121</v>
      </c>
      <c r="O54" s="18"/>
      <c r="P54" s="120" t="s">
        <v>265</v>
      </c>
      <c r="Q54" s="92"/>
      <c r="R54" s="92"/>
      <c r="S54" s="92"/>
      <c r="T54" s="92"/>
      <c r="U54" s="92"/>
      <c r="V54" s="33"/>
      <c r="W54" s="24" t="s">
        <v>1792</v>
      </c>
      <c r="X54" s="239">
        <v>0.7</v>
      </c>
      <c r="Y54" s="240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26"/>
      <c r="AN54" s="39"/>
      <c r="AO54" s="40"/>
      <c r="AP54" s="42"/>
      <c r="AQ54" s="37"/>
      <c r="AR54" s="38"/>
      <c r="AS54" s="195">
        <f>ROUND(ROUND(L54*X54,0)*(1+AQ66),0)</f>
        <v>30</v>
      </c>
      <c r="AT54" s="29"/>
    </row>
    <row r="55" spans="1:47" s="155" customFormat="1" ht="17.100000000000001" customHeight="1">
      <c r="A55" s="7">
        <v>16</v>
      </c>
      <c r="B55" s="8">
        <v>8933</v>
      </c>
      <c r="C55" s="9" t="s">
        <v>1077</v>
      </c>
      <c r="D55" s="242" t="s">
        <v>1834</v>
      </c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15"/>
      <c r="P55" s="16"/>
      <c r="Q55" s="16"/>
      <c r="R55" s="16"/>
      <c r="S55" s="16"/>
      <c r="T55" s="28"/>
      <c r="U55" s="28"/>
      <c r="V55" s="148"/>
      <c r="W55" s="16"/>
      <c r="X55" s="44"/>
      <c r="Y55" s="45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26"/>
      <c r="AN55" s="39"/>
      <c r="AO55" s="40"/>
      <c r="AP55" s="42"/>
      <c r="AQ55" s="37"/>
      <c r="AR55" s="38"/>
      <c r="AS55" s="195">
        <f>ROUND(L57*(1+AQ66),0)</f>
        <v>85</v>
      </c>
      <c r="AT55" s="29"/>
    </row>
    <row r="56" spans="1:47" s="155" customFormat="1" ht="17.100000000000001" customHeight="1">
      <c r="A56" s="7">
        <v>16</v>
      </c>
      <c r="B56" s="8">
        <v>8934</v>
      </c>
      <c r="C56" s="9" t="s">
        <v>1078</v>
      </c>
      <c r="D56" s="244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123"/>
      <c r="P56" s="19"/>
      <c r="Q56" s="20"/>
      <c r="R56" s="20"/>
      <c r="S56" s="20"/>
      <c r="T56" s="31"/>
      <c r="U56" s="31"/>
      <c r="V56" s="122"/>
      <c r="W56" s="122"/>
      <c r="X56" s="122"/>
      <c r="Y56" s="129"/>
      <c r="Z56" s="43" t="s">
        <v>1791</v>
      </c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2" t="s">
        <v>1792</v>
      </c>
      <c r="AN56" s="230">
        <v>1</v>
      </c>
      <c r="AO56" s="231"/>
      <c r="AP56" s="54"/>
      <c r="AQ56" s="27"/>
      <c r="AR56" s="48"/>
      <c r="AS56" s="195">
        <f>ROUND(ROUND(L57*AN56,0)*(1+AQ66),0)</f>
        <v>85</v>
      </c>
      <c r="AT56" s="29"/>
    </row>
    <row r="57" spans="1:47" s="155" customFormat="1" ht="17.100000000000001" customHeight="1">
      <c r="A57" s="7">
        <v>16</v>
      </c>
      <c r="B57" s="8">
        <v>8935</v>
      </c>
      <c r="C57" s="9" t="s">
        <v>69</v>
      </c>
      <c r="D57" s="55"/>
      <c r="E57" s="56"/>
      <c r="F57" s="56"/>
      <c r="G57" s="159"/>
      <c r="L57" s="241">
        <f>$L$54*2</f>
        <v>68</v>
      </c>
      <c r="M57" s="241"/>
      <c r="N57" s="14" t="s">
        <v>121</v>
      </c>
      <c r="O57" s="18"/>
      <c r="P57" s="120" t="s">
        <v>265</v>
      </c>
      <c r="Q57" s="92"/>
      <c r="R57" s="92"/>
      <c r="S57" s="92"/>
      <c r="T57" s="92"/>
      <c r="U57" s="92"/>
      <c r="V57" s="33"/>
      <c r="W57" s="24" t="s">
        <v>1792</v>
      </c>
      <c r="X57" s="239">
        <v>0.7</v>
      </c>
      <c r="Y57" s="240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26"/>
      <c r="AN57" s="39"/>
      <c r="AO57" s="40"/>
      <c r="AP57" s="42"/>
      <c r="AQ57" s="37"/>
      <c r="AR57" s="38"/>
      <c r="AS57" s="195">
        <f>ROUND(ROUND(L57*X57,0)*(1+AQ66),0)</f>
        <v>60</v>
      </c>
      <c r="AT57" s="29"/>
    </row>
    <row r="58" spans="1:47" s="155" customFormat="1" ht="17.100000000000001" hidden="1" customHeight="1">
      <c r="A58" s="7">
        <v>16</v>
      </c>
      <c r="B58" s="8">
        <v>8936</v>
      </c>
      <c r="C58" s="9" t="s">
        <v>70</v>
      </c>
      <c r="D58" s="57"/>
      <c r="E58" s="58"/>
      <c r="F58" s="58"/>
      <c r="G58" s="157"/>
      <c r="H58" s="157"/>
      <c r="I58" s="157"/>
      <c r="J58" s="122"/>
      <c r="K58" s="122"/>
      <c r="L58" s="20"/>
      <c r="M58" s="20"/>
      <c r="N58" s="20"/>
      <c r="O58" s="21"/>
      <c r="P58" s="96"/>
      <c r="Q58" s="97"/>
      <c r="R58" s="97"/>
      <c r="S58" s="97"/>
      <c r="T58" s="97"/>
      <c r="U58" s="97"/>
      <c r="V58" s="50"/>
      <c r="W58" s="22" t="s">
        <v>1792</v>
      </c>
      <c r="X58" s="230">
        <v>0.7</v>
      </c>
      <c r="Y58" s="231"/>
      <c r="Z58" s="43" t="s">
        <v>1791</v>
      </c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2" t="s">
        <v>1792</v>
      </c>
      <c r="AN58" s="230">
        <v>1</v>
      </c>
      <c r="AO58" s="231"/>
      <c r="AP58" s="54"/>
      <c r="AQ58" s="27"/>
      <c r="AR58" s="48"/>
      <c r="AS58" s="196">
        <f>ROUND(ROUND(ROUND(L57*X58,0)*AN58,0)*(1+AQ69),0)</f>
        <v>48</v>
      </c>
      <c r="AT58" s="29"/>
    </row>
    <row r="59" spans="1:47" s="155" customFormat="1" ht="17.100000000000001" customHeight="1">
      <c r="A59" s="7">
        <v>16</v>
      </c>
      <c r="B59" s="8">
        <v>8937</v>
      </c>
      <c r="C59" s="9" t="s">
        <v>1662</v>
      </c>
      <c r="D59" s="242" t="s">
        <v>1835</v>
      </c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15"/>
      <c r="P59" s="16"/>
      <c r="Q59" s="16"/>
      <c r="R59" s="16"/>
      <c r="S59" s="16"/>
      <c r="T59" s="28"/>
      <c r="U59" s="28"/>
      <c r="V59" s="148"/>
      <c r="W59" s="16"/>
      <c r="X59" s="44"/>
      <c r="Y59" s="45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26"/>
      <c r="AN59" s="39"/>
      <c r="AO59" s="40"/>
      <c r="AP59" s="42"/>
      <c r="AQ59" s="37"/>
      <c r="AR59" s="38"/>
      <c r="AS59" s="195">
        <f>ROUND(L61*(1+AQ66),0)</f>
        <v>128</v>
      </c>
      <c r="AT59" s="29"/>
    </row>
    <row r="60" spans="1:47" s="155" customFormat="1" ht="17.100000000000001" customHeight="1">
      <c r="A60" s="7">
        <v>16</v>
      </c>
      <c r="B60" s="8">
        <v>8938</v>
      </c>
      <c r="C60" s="9" t="s">
        <v>1663</v>
      </c>
      <c r="D60" s="244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123"/>
      <c r="P60" s="19"/>
      <c r="Q60" s="20"/>
      <c r="R60" s="20"/>
      <c r="S60" s="20"/>
      <c r="T60" s="31"/>
      <c r="U60" s="31"/>
      <c r="V60" s="122"/>
      <c r="W60" s="122"/>
      <c r="X60" s="122"/>
      <c r="Y60" s="129"/>
      <c r="Z60" s="43" t="s">
        <v>1791</v>
      </c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2" t="s">
        <v>1792</v>
      </c>
      <c r="AN60" s="230">
        <v>1</v>
      </c>
      <c r="AO60" s="231"/>
      <c r="AP60" s="54"/>
      <c r="AQ60" s="27"/>
      <c r="AR60" s="48"/>
      <c r="AS60" s="195">
        <f>ROUND(ROUND(L61*AN60,0)*(1+AQ66),0)</f>
        <v>128</v>
      </c>
      <c r="AT60" s="29"/>
    </row>
    <row r="61" spans="1:47" s="155" customFormat="1" ht="17.100000000000001" customHeight="1">
      <c r="A61" s="7">
        <v>16</v>
      </c>
      <c r="B61" s="8">
        <v>8939</v>
      </c>
      <c r="C61" s="9" t="s">
        <v>1664</v>
      </c>
      <c r="D61" s="55"/>
      <c r="E61" s="56"/>
      <c r="F61" s="56"/>
      <c r="G61" s="159"/>
      <c r="L61" s="241">
        <f>$L$54*3</f>
        <v>102</v>
      </c>
      <c r="M61" s="241"/>
      <c r="N61" s="14" t="s">
        <v>121</v>
      </c>
      <c r="O61" s="18"/>
      <c r="P61" s="120" t="s">
        <v>265</v>
      </c>
      <c r="Q61" s="92"/>
      <c r="R61" s="92"/>
      <c r="S61" s="92"/>
      <c r="T61" s="92"/>
      <c r="U61" s="92"/>
      <c r="V61" s="33"/>
      <c r="W61" s="24" t="s">
        <v>1792</v>
      </c>
      <c r="X61" s="239">
        <v>0.7</v>
      </c>
      <c r="Y61" s="240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26"/>
      <c r="AN61" s="39"/>
      <c r="AO61" s="40"/>
      <c r="AP61" s="42"/>
      <c r="AQ61" s="37"/>
      <c r="AR61" s="38"/>
      <c r="AS61" s="195">
        <f>ROUND(ROUND(L61*X61,0)*(1+AQ66),0)</f>
        <v>89</v>
      </c>
      <c r="AT61" s="29"/>
    </row>
    <row r="62" spans="1:47" s="155" customFormat="1" ht="17.100000000000001" customHeight="1">
      <c r="A62" s="7">
        <v>16</v>
      </c>
      <c r="B62" s="8">
        <v>8940</v>
      </c>
      <c r="C62" s="9" t="s">
        <v>1079</v>
      </c>
      <c r="D62" s="242" t="s">
        <v>1836</v>
      </c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15"/>
      <c r="P62" s="16"/>
      <c r="Q62" s="16"/>
      <c r="R62" s="16"/>
      <c r="S62" s="16"/>
      <c r="T62" s="28"/>
      <c r="U62" s="28"/>
      <c r="V62" s="148"/>
      <c r="W62" s="16"/>
      <c r="X62" s="44"/>
      <c r="Y62" s="45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26"/>
      <c r="AN62" s="39"/>
      <c r="AO62" s="40"/>
      <c r="AP62" s="252" t="s">
        <v>827</v>
      </c>
      <c r="AQ62" s="253"/>
      <c r="AR62" s="254"/>
      <c r="AS62" s="195">
        <f>ROUND(L64*(1+AQ66),0)</f>
        <v>170</v>
      </c>
      <c r="AT62" s="29"/>
    </row>
    <row r="63" spans="1:47" s="155" customFormat="1" ht="17.100000000000001" customHeight="1">
      <c r="A63" s="7">
        <v>16</v>
      </c>
      <c r="B63" s="8">
        <v>8941</v>
      </c>
      <c r="C63" s="9" t="s">
        <v>1080</v>
      </c>
      <c r="D63" s="244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123"/>
      <c r="P63" s="19"/>
      <c r="Q63" s="20"/>
      <c r="R63" s="20"/>
      <c r="S63" s="20"/>
      <c r="T63" s="31"/>
      <c r="U63" s="31"/>
      <c r="V63" s="122"/>
      <c r="W63" s="122"/>
      <c r="X63" s="122"/>
      <c r="Y63" s="129"/>
      <c r="Z63" s="43" t="s">
        <v>1791</v>
      </c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2" t="s">
        <v>1792</v>
      </c>
      <c r="AN63" s="230">
        <v>1</v>
      </c>
      <c r="AO63" s="231"/>
      <c r="AP63" s="252"/>
      <c r="AQ63" s="253"/>
      <c r="AR63" s="254"/>
      <c r="AS63" s="195">
        <f>ROUND(ROUND(L64*AN63,0)*(1+AQ66),0)</f>
        <v>170</v>
      </c>
      <c r="AT63" s="29"/>
    </row>
    <row r="64" spans="1:47" s="155" customFormat="1" ht="17.100000000000001" customHeight="1">
      <c r="A64" s="7">
        <v>16</v>
      </c>
      <c r="B64" s="8">
        <v>8942</v>
      </c>
      <c r="C64" s="9" t="s">
        <v>71</v>
      </c>
      <c r="D64" s="55"/>
      <c r="E64" s="56"/>
      <c r="F64" s="56"/>
      <c r="G64" s="159"/>
      <c r="L64" s="241">
        <f>$L$54*4</f>
        <v>136</v>
      </c>
      <c r="M64" s="241"/>
      <c r="N64" s="14" t="s">
        <v>121</v>
      </c>
      <c r="O64" s="18"/>
      <c r="P64" s="120" t="s">
        <v>265</v>
      </c>
      <c r="Q64" s="92"/>
      <c r="R64" s="92"/>
      <c r="S64" s="92"/>
      <c r="T64" s="92"/>
      <c r="U64" s="92"/>
      <c r="V64" s="33"/>
      <c r="W64" s="24" t="s">
        <v>1792</v>
      </c>
      <c r="X64" s="239">
        <v>0.7</v>
      </c>
      <c r="Y64" s="240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26"/>
      <c r="AN64" s="39"/>
      <c r="AO64" s="40"/>
      <c r="AP64" s="252"/>
      <c r="AQ64" s="253"/>
      <c r="AR64" s="254"/>
      <c r="AS64" s="195">
        <f>ROUND(ROUND(L64*X64,0)*(1+AQ66),0)</f>
        <v>119</v>
      </c>
      <c r="AT64" s="29"/>
    </row>
    <row r="65" spans="1:46" s="155" customFormat="1" ht="17.100000000000001" hidden="1" customHeight="1">
      <c r="A65" s="7">
        <v>16</v>
      </c>
      <c r="B65" s="8">
        <v>8943</v>
      </c>
      <c r="C65" s="9" t="s">
        <v>72</v>
      </c>
      <c r="D65" s="57"/>
      <c r="E65" s="58"/>
      <c r="F65" s="58"/>
      <c r="G65" s="157"/>
      <c r="H65" s="157"/>
      <c r="I65" s="157"/>
      <c r="J65" s="122"/>
      <c r="K65" s="122"/>
      <c r="L65" s="20"/>
      <c r="M65" s="20"/>
      <c r="N65" s="20"/>
      <c r="O65" s="21"/>
      <c r="P65" s="96"/>
      <c r="Q65" s="97"/>
      <c r="R65" s="97"/>
      <c r="S65" s="97"/>
      <c r="T65" s="97"/>
      <c r="U65" s="97"/>
      <c r="V65" s="50"/>
      <c r="W65" s="22" t="s">
        <v>1792</v>
      </c>
      <c r="X65" s="230">
        <v>0.7</v>
      </c>
      <c r="Y65" s="231"/>
      <c r="Z65" s="43" t="s">
        <v>1791</v>
      </c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2" t="s">
        <v>1792</v>
      </c>
      <c r="AN65" s="230">
        <v>1</v>
      </c>
      <c r="AO65" s="231"/>
      <c r="AP65" s="252"/>
      <c r="AQ65" s="253"/>
      <c r="AR65" s="254"/>
      <c r="AS65" s="196">
        <f>ROUND(ROUND(ROUND(L64*X65,0)*AN65,0)*(1+AQ69),0)</f>
        <v>95</v>
      </c>
      <c r="AT65" s="29"/>
    </row>
    <row r="66" spans="1:46" s="155" customFormat="1" ht="17.100000000000001" customHeight="1">
      <c r="A66" s="7">
        <v>16</v>
      </c>
      <c r="B66" s="8">
        <v>8944</v>
      </c>
      <c r="C66" s="9" t="s">
        <v>1665</v>
      </c>
      <c r="D66" s="232" t="s">
        <v>1837</v>
      </c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15"/>
      <c r="P66" s="16"/>
      <c r="Q66" s="16"/>
      <c r="R66" s="16"/>
      <c r="S66" s="16"/>
      <c r="T66" s="28"/>
      <c r="U66" s="28"/>
      <c r="V66" s="148"/>
      <c r="W66" s="16"/>
      <c r="X66" s="44"/>
      <c r="Y66" s="45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26"/>
      <c r="AN66" s="39"/>
      <c r="AO66" s="40"/>
      <c r="AP66" s="36" t="s">
        <v>1792</v>
      </c>
      <c r="AQ66" s="239">
        <v>0.25</v>
      </c>
      <c r="AR66" s="240"/>
      <c r="AS66" s="195">
        <f>ROUND(L68*(1+AQ66),0)</f>
        <v>213</v>
      </c>
      <c r="AT66" s="29"/>
    </row>
    <row r="67" spans="1:46" s="155" customFormat="1" ht="17.100000000000001" customHeight="1">
      <c r="A67" s="7">
        <v>16</v>
      </c>
      <c r="B67" s="8">
        <v>8945</v>
      </c>
      <c r="C67" s="9" t="s">
        <v>1666</v>
      </c>
      <c r="D67" s="234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123"/>
      <c r="P67" s="19"/>
      <c r="Q67" s="20"/>
      <c r="R67" s="20"/>
      <c r="S67" s="20"/>
      <c r="T67" s="31"/>
      <c r="U67" s="31"/>
      <c r="V67" s="122"/>
      <c r="W67" s="122"/>
      <c r="X67" s="122"/>
      <c r="Y67" s="129"/>
      <c r="Z67" s="43" t="s">
        <v>1791</v>
      </c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2" t="s">
        <v>1792</v>
      </c>
      <c r="AN67" s="230">
        <v>1</v>
      </c>
      <c r="AO67" s="231"/>
      <c r="AR67" s="67" t="s">
        <v>824</v>
      </c>
      <c r="AS67" s="195">
        <f>ROUND(ROUND(L68*AN67,0)*(1+AQ66),0)</f>
        <v>213</v>
      </c>
      <c r="AT67" s="29"/>
    </row>
    <row r="68" spans="1:46" s="155" customFormat="1" ht="17.100000000000001" customHeight="1">
      <c r="A68" s="7">
        <v>16</v>
      </c>
      <c r="B68" s="8">
        <v>8946</v>
      </c>
      <c r="C68" s="9" t="s">
        <v>1667</v>
      </c>
      <c r="D68" s="55"/>
      <c r="E68" s="56"/>
      <c r="F68" s="56"/>
      <c r="G68" s="159"/>
      <c r="L68" s="241">
        <f>$L$54*5</f>
        <v>170</v>
      </c>
      <c r="M68" s="241"/>
      <c r="N68" s="14" t="s">
        <v>121</v>
      </c>
      <c r="O68" s="18"/>
      <c r="P68" s="120" t="s">
        <v>265</v>
      </c>
      <c r="Q68" s="92"/>
      <c r="R68" s="92"/>
      <c r="S68" s="92"/>
      <c r="T68" s="92"/>
      <c r="U68" s="92"/>
      <c r="V68" s="33"/>
      <c r="W68" s="24" t="s">
        <v>1792</v>
      </c>
      <c r="X68" s="239">
        <v>0.7</v>
      </c>
      <c r="Y68" s="240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26"/>
      <c r="AN68" s="39"/>
      <c r="AO68" s="40"/>
      <c r="AS68" s="195">
        <f>ROUND(ROUND(L68*X68,0)*(1+AQ66),0)</f>
        <v>149</v>
      </c>
      <c r="AT68" s="29"/>
    </row>
    <row r="69" spans="1:46" s="155" customFormat="1" ht="17.100000000000001" customHeight="1">
      <c r="A69" s="7">
        <v>16</v>
      </c>
      <c r="B69" s="8">
        <v>8947</v>
      </c>
      <c r="C69" s="9" t="s">
        <v>1081</v>
      </c>
      <c r="D69" s="232" t="s">
        <v>1838</v>
      </c>
      <c r="E69" s="233"/>
      <c r="F69" s="233"/>
      <c r="G69" s="233"/>
      <c r="H69" s="233"/>
      <c r="I69" s="233"/>
      <c r="J69" s="233"/>
      <c r="K69" s="233"/>
      <c r="L69" s="233"/>
      <c r="M69" s="233"/>
      <c r="N69" s="233"/>
      <c r="O69" s="15"/>
      <c r="P69" s="16"/>
      <c r="Q69" s="16"/>
      <c r="R69" s="16"/>
      <c r="S69" s="16"/>
      <c r="T69" s="28"/>
      <c r="U69" s="28"/>
      <c r="V69" s="148"/>
      <c r="W69" s="16"/>
      <c r="X69" s="44"/>
      <c r="Y69" s="45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26"/>
      <c r="AN69" s="39"/>
      <c r="AO69" s="40"/>
      <c r="AP69" s="36"/>
      <c r="AQ69" s="239"/>
      <c r="AR69" s="240"/>
      <c r="AS69" s="195">
        <f>ROUND(L71*(1+AQ66),0)</f>
        <v>255</v>
      </c>
      <c r="AT69" s="29"/>
    </row>
    <row r="70" spans="1:46" s="155" customFormat="1" ht="17.100000000000001" customHeight="1">
      <c r="A70" s="7">
        <v>16</v>
      </c>
      <c r="B70" s="8">
        <v>8948</v>
      </c>
      <c r="C70" s="9" t="s">
        <v>1082</v>
      </c>
      <c r="D70" s="234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123"/>
      <c r="P70" s="19"/>
      <c r="Q70" s="20"/>
      <c r="R70" s="20"/>
      <c r="S70" s="20"/>
      <c r="T70" s="31"/>
      <c r="U70" s="31"/>
      <c r="V70" s="122"/>
      <c r="W70" s="122"/>
      <c r="X70" s="122"/>
      <c r="Y70" s="129"/>
      <c r="Z70" s="43" t="s">
        <v>1791</v>
      </c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2" t="s">
        <v>1792</v>
      </c>
      <c r="AN70" s="230">
        <v>1</v>
      </c>
      <c r="AO70" s="231"/>
      <c r="AR70" s="67"/>
      <c r="AS70" s="195">
        <f>ROUND(ROUND(L71*AN70,0)*(1+AQ66),0)</f>
        <v>255</v>
      </c>
      <c r="AT70" s="29"/>
    </row>
    <row r="71" spans="1:46" s="155" customFormat="1" ht="17.100000000000001" customHeight="1">
      <c r="A71" s="7">
        <v>16</v>
      </c>
      <c r="B71" s="8">
        <v>8949</v>
      </c>
      <c r="C71" s="9" t="s">
        <v>73</v>
      </c>
      <c r="D71" s="55"/>
      <c r="E71" s="56"/>
      <c r="F71" s="56"/>
      <c r="G71" s="159"/>
      <c r="L71" s="241">
        <f>$L$54*6</f>
        <v>204</v>
      </c>
      <c r="M71" s="241"/>
      <c r="N71" s="14" t="s">
        <v>121</v>
      </c>
      <c r="O71" s="18"/>
      <c r="P71" s="120" t="s">
        <v>265</v>
      </c>
      <c r="Q71" s="92"/>
      <c r="R71" s="92"/>
      <c r="S71" s="92"/>
      <c r="T71" s="92"/>
      <c r="U71" s="92"/>
      <c r="V71" s="33"/>
      <c r="W71" s="24" t="s">
        <v>1792</v>
      </c>
      <c r="X71" s="239">
        <v>0.7</v>
      </c>
      <c r="Y71" s="240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26"/>
      <c r="AN71" s="39"/>
      <c r="AO71" s="40"/>
      <c r="AS71" s="195">
        <f>ROUND(ROUND(L71*X71,0)*(1+AQ66),0)</f>
        <v>179</v>
      </c>
      <c r="AT71" s="29"/>
    </row>
    <row r="72" spans="1:46" s="155" customFormat="1" ht="17.100000000000001" hidden="1" customHeight="1">
      <c r="A72" s="7">
        <v>16</v>
      </c>
      <c r="B72" s="8">
        <v>8950</v>
      </c>
      <c r="C72" s="9" t="s">
        <v>74</v>
      </c>
      <c r="D72" s="57"/>
      <c r="E72" s="58"/>
      <c r="F72" s="58"/>
      <c r="G72" s="157"/>
      <c r="H72" s="157"/>
      <c r="I72" s="157"/>
      <c r="J72" s="122"/>
      <c r="K72" s="122"/>
      <c r="L72" s="20"/>
      <c r="M72" s="20"/>
      <c r="N72" s="20"/>
      <c r="O72" s="21"/>
      <c r="P72" s="96"/>
      <c r="Q72" s="97"/>
      <c r="R72" s="97"/>
      <c r="S72" s="97"/>
      <c r="T72" s="97"/>
      <c r="U72" s="97"/>
      <c r="V72" s="50"/>
      <c r="W72" s="22" t="s">
        <v>1792</v>
      </c>
      <c r="X72" s="230">
        <v>0.7</v>
      </c>
      <c r="Y72" s="231"/>
      <c r="Z72" s="43" t="s">
        <v>1791</v>
      </c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2" t="s">
        <v>1792</v>
      </c>
      <c r="AN72" s="230">
        <v>1</v>
      </c>
      <c r="AO72" s="231"/>
      <c r="AS72" s="196">
        <f>ROUND(ROUND(ROUND(L71*X72,0)*AN72,0)*(1+AQ69),0)</f>
        <v>143</v>
      </c>
      <c r="AT72" s="29"/>
    </row>
    <row r="73" spans="1:46" s="155" customFormat="1" ht="17.100000000000001" customHeight="1">
      <c r="A73" s="7">
        <v>16</v>
      </c>
      <c r="B73" s="8">
        <v>8951</v>
      </c>
      <c r="C73" s="9" t="s">
        <v>1668</v>
      </c>
      <c r="D73" s="232" t="s">
        <v>1839</v>
      </c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15"/>
      <c r="P73" s="16"/>
      <c r="Q73" s="16"/>
      <c r="R73" s="16"/>
      <c r="S73" s="16"/>
      <c r="T73" s="28"/>
      <c r="U73" s="28"/>
      <c r="V73" s="148"/>
      <c r="W73" s="16"/>
      <c r="X73" s="44"/>
      <c r="Y73" s="45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26"/>
      <c r="AN73" s="39"/>
      <c r="AO73" s="40"/>
      <c r="AP73" s="36"/>
      <c r="AQ73" s="239"/>
      <c r="AR73" s="240"/>
      <c r="AS73" s="195">
        <f>ROUND(L75*(1+AQ66),0)</f>
        <v>298</v>
      </c>
      <c r="AT73" s="29"/>
    </row>
    <row r="74" spans="1:46" s="155" customFormat="1" ht="17.100000000000001" customHeight="1">
      <c r="A74" s="7">
        <v>16</v>
      </c>
      <c r="B74" s="8">
        <v>8952</v>
      </c>
      <c r="C74" s="9" t="s">
        <v>1669</v>
      </c>
      <c r="D74" s="234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123"/>
      <c r="P74" s="19"/>
      <c r="Q74" s="20"/>
      <c r="R74" s="20"/>
      <c r="S74" s="20"/>
      <c r="T74" s="31"/>
      <c r="U74" s="31"/>
      <c r="V74" s="122"/>
      <c r="W74" s="122"/>
      <c r="X74" s="122"/>
      <c r="Y74" s="129"/>
      <c r="Z74" s="43" t="s">
        <v>1791</v>
      </c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2" t="s">
        <v>1792</v>
      </c>
      <c r="AN74" s="230">
        <v>1</v>
      </c>
      <c r="AO74" s="231"/>
      <c r="AR74" s="67"/>
      <c r="AS74" s="195">
        <f>ROUND(ROUND(L75*AN74,0)*(1+AQ66),0)</f>
        <v>298</v>
      </c>
      <c r="AT74" s="29"/>
    </row>
    <row r="75" spans="1:46" s="155" customFormat="1" ht="17.100000000000001" customHeight="1">
      <c r="A75" s="7">
        <v>16</v>
      </c>
      <c r="B75" s="8">
        <v>8953</v>
      </c>
      <c r="C75" s="9" t="s">
        <v>1670</v>
      </c>
      <c r="D75" s="55"/>
      <c r="E75" s="56"/>
      <c r="F75" s="56"/>
      <c r="G75" s="159"/>
      <c r="L75" s="241">
        <f>$L$54*7</f>
        <v>238</v>
      </c>
      <c r="M75" s="241"/>
      <c r="N75" s="14" t="s">
        <v>121</v>
      </c>
      <c r="O75" s="18"/>
      <c r="P75" s="120" t="s">
        <v>265</v>
      </c>
      <c r="Q75" s="92"/>
      <c r="R75" s="92"/>
      <c r="S75" s="92"/>
      <c r="T75" s="92"/>
      <c r="U75" s="92"/>
      <c r="V75" s="33"/>
      <c r="W75" s="24" t="s">
        <v>1792</v>
      </c>
      <c r="X75" s="239">
        <v>0.7</v>
      </c>
      <c r="Y75" s="240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26"/>
      <c r="AN75" s="39"/>
      <c r="AO75" s="40"/>
      <c r="AS75" s="195">
        <f>ROUND(ROUND(L75*X75,0)*(1+AQ66),0)</f>
        <v>209</v>
      </c>
      <c r="AT75" s="29"/>
    </row>
    <row r="76" spans="1:46" s="155" customFormat="1" ht="17.100000000000001" customHeight="1">
      <c r="A76" s="7">
        <v>16</v>
      </c>
      <c r="B76" s="8">
        <v>8954</v>
      </c>
      <c r="C76" s="9" t="s">
        <v>1083</v>
      </c>
      <c r="D76" s="232" t="s">
        <v>1840</v>
      </c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15"/>
      <c r="P76" s="16"/>
      <c r="Q76" s="16"/>
      <c r="R76" s="16"/>
      <c r="S76" s="16"/>
      <c r="T76" s="28"/>
      <c r="U76" s="28"/>
      <c r="V76" s="148"/>
      <c r="W76" s="16"/>
      <c r="X76" s="44"/>
      <c r="Y76" s="45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26"/>
      <c r="AN76" s="39"/>
      <c r="AO76" s="40"/>
      <c r="AR76" s="123"/>
      <c r="AS76" s="195">
        <f>ROUND(L78*(1+AQ66),0)</f>
        <v>340</v>
      </c>
      <c r="AT76" s="29"/>
    </row>
    <row r="77" spans="1:46" s="155" customFormat="1" ht="17.100000000000001" customHeight="1">
      <c r="A77" s="7">
        <v>16</v>
      </c>
      <c r="B77" s="8">
        <v>8955</v>
      </c>
      <c r="C77" s="9" t="s">
        <v>1084</v>
      </c>
      <c r="D77" s="234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123"/>
      <c r="P77" s="19"/>
      <c r="Q77" s="20"/>
      <c r="R77" s="20"/>
      <c r="S77" s="20"/>
      <c r="T77" s="31"/>
      <c r="U77" s="31"/>
      <c r="V77" s="122"/>
      <c r="W77" s="122"/>
      <c r="X77" s="122"/>
      <c r="Y77" s="129"/>
      <c r="Z77" s="43" t="s">
        <v>1791</v>
      </c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2" t="s">
        <v>1792</v>
      </c>
      <c r="AN77" s="230">
        <v>1</v>
      </c>
      <c r="AO77" s="231"/>
      <c r="AS77" s="195">
        <f>ROUND(ROUND(L78*AN77,0)*(1+AQ66),0)</f>
        <v>340</v>
      </c>
      <c r="AT77" s="29"/>
    </row>
    <row r="78" spans="1:46" s="155" customFormat="1" ht="17.100000000000001" customHeight="1">
      <c r="A78" s="7">
        <v>16</v>
      </c>
      <c r="B78" s="8">
        <v>8956</v>
      </c>
      <c r="C78" s="9" t="s">
        <v>75</v>
      </c>
      <c r="D78" s="55"/>
      <c r="E78" s="56"/>
      <c r="F78" s="56"/>
      <c r="G78" s="159"/>
      <c r="L78" s="241">
        <f>$L$54*8</f>
        <v>272</v>
      </c>
      <c r="M78" s="241"/>
      <c r="N78" s="14" t="s">
        <v>121</v>
      </c>
      <c r="O78" s="18"/>
      <c r="P78" s="120" t="s">
        <v>265</v>
      </c>
      <c r="Q78" s="92"/>
      <c r="R78" s="92"/>
      <c r="S78" s="92"/>
      <c r="T78" s="92"/>
      <c r="U78" s="92"/>
      <c r="V78" s="33"/>
      <c r="W78" s="24" t="s">
        <v>1792</v>
      </c>
      <c r="X78" s="239">
        <v>0.7</v>
      </c>
      <c r="Y78" s="240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26"/>
      <c r="AN78" s="39"/>
      <c r="AO78" s="40"/>
      <c r="AP78" s="42"/>
      <c r="AQ78" s="37"/>
      <c r="AR78" s="38"/>
      <c r="AS78" s="195">
        <f>ROUND(ROUND(L78*X78,0)*(1+AQ66),0)</f>
        <v>238</v>
      </c>
      <c r="AT78" s="29"/>
    </row>
    <row r="79" spans="1:46" s="155" customFormat="1" ht="17.100000000000001" hidden="1" customHeight="1">
      <c r="A79" s="7">
        <v>16</v>
      </c>
      <c r="B79" s="8">
        <v>8957</v>
      </c>
      <c r="C79" s="9" t="s">
        <v>76</v>
      </c>
      <c r="D79" s="57"/>
      <c r="E79" s="58"/>
      <c r="F79" s="58"/>
      <c r="G79" s="157"/>
      <c r="H79" s="157"/>
      <c r="I79" s="157"/>
      <c r="J79" s="122"/>
      <c r="K79" s="122"/>
      <c r="L79" s="20"/>
      <c r="M79" s="20"/>
      <c r="N79" s="20"/>
      <c r="O79" s="21"/>
      <c r="P79" s="96"/>
      <c r="Q79" s="97"/>
      <c r="R79" s="97"/>
      <c r="S79" s="97"/>
      <c r="T79" s="97"/>
      <c r="U79" s="97"/>
      <c r="V79" s="50"/>
      <c r="W79" s="22" t="s">
        <v>1792</v>
      </c>
      <c r="X79" s="230">
        <v>0.7</v>
      </c>
      <c r="Y79" s="231"/>
      <c r="Z79" s="43" t="s">
        <v>1791</v>
      </c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2" t="s">
        <v>1792</v>
      </c>
      <c r="AN79" s="230">
        <v>1</v>
      </c>
      <c r="AO79" s="231"/>
      <c r="AP79" s="54"/>
      <c r="AQ79" s="27"/>
      <c r="AR79" s="48"/>
      <c r="AS79" s="196">
        <f>ROUND(ROUND(ROUND(L78*X79,0)*AN79,0)*(1+AQ69),0)</f>
        <v>190</v>
      </c>
      <c r="AT79" s="29"/>
    </row>
    <row r="80" spans="1:46" s="155" customFormat="1" ht="17.100000000000001" customHeight="1">
      <c r="A80" s="7">
        <v>16</v>
      </c>
      <c r="B80" s="8">
        <v>8958</v>
      </c>
      <c r="C80" s="9" t="s">
        <v>1671</v>
      </c>
      <c r="D80" s="242" t="s">
        <v>1841</v>
      </c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15"/>
      <c r="P80" s="16"/>
      <c r="Q80" s="16"/>
      <c r="R80" s="16"/>
      <c r="S80" s="16"/>
      <c r="T80" s="28"/>
      <c r="U80" s="28"/>
      <c r="V80" s="148"/>
      <c r="W80" s="16"/>
      <c r="X80" s="44"/>
      <c r="Y80" s="45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26"/>
      <c r="AN80" s="39"/>
      <c r="AO80" s="40"/>
      <c r="AP80" s="42"/>
      <c r="AQ80" s="37"/>
      <c r="AR80" s="38"/>
      <c r="AS80" s="195">
        <f>ROUND(L82*(1+AQ66),0)</f>
        <v>383</v>
      </c>
      <c r="AT80" s="29"/>
    </row>
    <row r="81" spans="1:46" s="155" customFormat="1" ht="17.100000000000001" customHeight="1">
      <c r="A81" s="7">
        <v>16</v>
      </c>
      <c r="B81" s="8">
        <v>8959</v>
      </c>
      <c r="C81" s="9" t="s">
        <v>1672</v>
      </c>
      <c r="D81" s="257"/>
      <c r="E81" s="258"/>
      <c r="F81" s="258"/>
      <c r="G81" s="258"/>
      <c r="H81" s="258"/>
      <c r="I81" s="258"/>
      <c r="J81" s="258"/>
      <c r="K81" s="258"/>
      <c r="L81" s="258"/>
      <c r="M81" s="258"/>
      <c r="N81" s="258"/>
      <c r="O81" s="123"/>
      <c r="P81" s="19"/>
      <c r="Q81" s="20"/>
      <c r="R81" s="20"/>
      <c r="S81" s="20"/>
      <c r="T81" s="31"/>
      <c r="U81" s="31"/>
      <c r="V81" s="122"/>
      <c r="W81" s="122"/>
      <c r="X81" s="122"/>
      <c r="Y81" s="129"/>
      <c r="Z81" s="43" t="s">
        <v>1791</v>
      </c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2" t="s">
        <v>1792</v>
      </c>
      <c r="AN81" s="230">
        <v>1</v>
      </c>
      <c r="AO81" s="231"/>
      <c r="AP81" s="54"/>
      <c r="AQ81" s="27"/>
      <c r="AR81" s="48"/>
      <c r="AS81" s="195">
        <f>ROUND(ROUND(L82*AN81,0)*(1+AQ66),0)</f>
        <v>383</v>
      </c>
      <c r="AT81" s="29"/>
    </row>
    <row r="82" spans="1:46" s="155" customFormat="1" ht="17.100000000000001" customHeight="1">
      <c r="A82" s="7">
        <v>16</v>
      </c>
      <c r="B82" s="8">
        <v>8960</v>
      </c>
      <c r="C82" s="9" t="s">
        <v>1673</v>
      </c>
      <c r="D82" s="55"/>
      <c r="E82" s="56"/>
      <c r="F82" s="56"/>
      <c r="G82" s="159"/>
      <c r="L82" s="241">
        <f>$L$54*9</f>
        <v>306</v>
      </c>
      <c r="M82" s="241"/>
      <c r="N82" s="14" t="s">
        <v>121</v>
      </c>
      <c r="O82" s="18"/>
      <c r="P82" s="120" t="s">
        <v>265</v>
      </c>
      <c r="Q82" s="92"/>
      <c r="R82" s="92"/>
      <c r="S82" s="92"/>
      <c r="T82" s="92"/>
      <c r="U82" s="92"/>
      <c r="V82" s="33"/>
      <c r="W82" s="24" t="s">
        <v>1792</v>
      </c>
      <c r="X82" s="239">
        <v>0.7</v>
      </c>
      <c r="Y82" s="240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26"/>
      <c r="AN82" s="39"/>
      <c r="AO82" s="40"/>
      <c r="AP82" s="42"/>
      <c r="AQ82" s="37"/>
      <c r="AR82" s="38"/>
      <c r="AS82" s="195">
        <f>ROUND(ROUND(L82*X82,0)*(1+AQ66),0)</f>
        <v>268</v>
      </c>
      <c r="AT82" s="29"/>
    </row>
    <row r="83" spans="1:46" s="155" customFormat="1" ht="17.100000000000001" customHeight="1">
      <c r="A83" s="7">
        <v>16</v>
      </c>
      <c r="B83" s="8">
        <v>8961</v>
      </c>
      <c r="C83" s="9" t="s">
        <v>1085</v>
      </c>
      <c r="D83" s="232" t="s">
        <v>1842</v>
      </c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15"/>
      <c r="P83" s="16"/>
      <c r="Q83" s="16"/>
      <c r="R83" s="16"/>
      <c r="S83" s="16"/>
      <c r="T83" s="28"/>
      <c r="U83" s="28"/>
      <c r="V83" s="148"/>
      <c r="W83" s="16"/>
      <c r="X83" s="44"/>
      <c r="Y83" s="45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26"/>
      <c r="AN83" s="39"/>
      <c r="AO83" s="40"/>
      <c r="AP83" s="42"/>
      <c r="AQ83" s="37"/>
      <c r="AR83" s="38"/>
      <c r="AS83" s="195">
        <f>ROUND(L85*(1+AQ66),0)</f>
        <v>425</v>
      </c>
      <c r="AT83" s="29"/>
    </row>
    <row r="84" spans="1:46" s="155" customFormat="1" ht="17.100000000000001" customHeight="1">
      <c r="A84" s="7">
        <v>16</v>
      </c>
      <c r="B84" s="8">
        <v>8962</v>
      </c>
      <c r="C84" s="9" t="s">
        <v>1086</v>
      </c>
      <c r="D84" s="234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123"/>
      <c r="P84" s="19"/>
      <c r="Q84" s="20"/>
      <c r="R84" s="20"/>
      <c r="S84" s="20"/>
      <c r="T84" s="31"/>
      <c r="U84" s="31"/>
      <c r="V84" s="122"/>
      <c r="W84" s="122"/>
      <c r="X84" s="122"/>
      <c r="Y84" s="129"/>
      <c r="Z84" s="43" t="s">
        <v>1791</v>
      </c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2" t="s">
        <v>1792</v>
      </c>
      <c r="AN84" s="230">
        <v>1</v>
      </c>
      <c r="AO84" s="231"/>
      <c r="AP84" s="54"/>
      <c r="AQ84" s="27"/>
      <c r="AR84" s="48"/>
      <c r="AS84" s="195">
        <f>ROUND(ROUND(L85*AN84,0)*(1+AQ66),0)</f>
        <v>425</v>
      </c>
      <c r="AT84" s="29"/>
    </row>
    <row r="85" spans="1:46" s="155" customFormat="1" ht="17.100000000000001" customHeight="1">
      <c r="A85" s="7">
        <v>16</v>
      </c>
      <c r="B85" s="8">
        <v>8963</v>
      </c>
      <c r="C85" s="9" t="s">
        <v>77</v>
      </c>
      <c r="D85" s="55"/>
      <c r="E85" s="56"/>
      <c r="F85" s="56"/>
      <c r="G85" s="159"/>
      <c r="L85" s="241">
        <f>$L$54*10</f>
        <v>340</v>
      </c>
      <c r="M85" s="241"/>
      <c r="N85" s="14" t="s">
        <v>121</v>
      </c>
      <c r="O85" s="18"/>
      <c r="P85" s="120" t="s">
        <v>265</v>
      </c>
      <c r="Q85" s="92"/>
      <c r="R85" s="92"/>
      <c r="S85" s="92"/>
      <c r="T85" s="92"/>
      <c r="U85" s="92"/>
      <c r="V85" s="33"/>
      <c r="W85" s="24" t="s">
        <v>1792</v>
      </c>
      <c r="X85" s="239">
        <v>0.7</v>
      </c>
      <c r="Y85" s="240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26"/>
      <c r="AN85" s="39"/>
      <c r="AO85" s="40"/>
      <c r="AP85" s="42"/>
      <c r="AQ85" s="37"/>
      <c r="AR85" s="38"/>
      <c r="AS85" s="195">
        <f>ROUND(ROUND(L85*X85,0)*(1+AQ66),0)</f>
        <v>298</v>
      </c>
      <c r="AT85" s="29"/>
    </row>
    <row r="86" spans="1:46" s="155" customFormat="1" ht="17.100000000000001" hidden="1" customHeight="1">
      <c r="A86" s="7">
        <v>16</v>
      </c>
      <c r="B86" s="8">
        <v>8964</v>
      </c>
      <c r="C86" s="9" t="s">
        <v>78</v>
      </c>
      <c r="D86" s="57"/>
      <c r="E86" s="58"/>
      <c r="F86" s="58"/>
      <c r="G86" s="157"/>
      <c r="H86" s="157"/>
      <c r="I86" s="157"/>
      <c r="J86" s="122"/>
      <c r="K86" s="122"/>
      <c r="L86" s="20"/>
      <c r="M86" s="20"/>
      <c r="N86" s="20"/>
      <c r="O86" s="21"/>
      <c r="P86" s="96"/>
      <c r="Q86" s="97"/>
      <c r="R86" s="97"/>
      <c r="S86" s="97"/>
      <c r="T86" s="97"/>
      <c r="U86" s="97"/>
      <c r="V86" s="50"/>
      <c r="W86" s="22" t="s">
        <v>1792</v>
      </c>
      <c r="X86" s="230">
        <v>0.7</v>
      </c>
      <c r="Y86" s="231"/>
      <c r="Z86" s="43" t="s">
        <v>1791</v>
      </c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2" t="s">
        <v>1792</v>
      </c>
      <c r="AN86" s="230">
        <v>1</v>
      </c>
      <c r="AO86" s="230"/>
      <c r="AP86" s="54"/>
      <c r="AQ86" s="27"/>
      <c r="AR86" s="48"/>
      <c r="AS86" s="196">
        <f>ROUND(ROUND(ROUND(L85*X86,0)*AN86,0)*(1+AQ69),0)</f>
        <v>238</v>
      </c>
      <c r="AT86" s="29"/>
    </row>
    <row r="87" spans="1:46" s="155" customFormat="1" ht="17.100000000000001" customHeight="1">
      <c r="A87" s="7">
        <v>16</v>
      </c>
      <c r="B87" s="8">
        <v>8965</v>
      </c>
      <c r="C87" s="9" t="s">
        <v>1674</v>
      </c>
      <c r="D87" s="232" t="s">
        <v>1843</v>
      </c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15"/>
      <c r="P87" s="16"/>
      <c r="Q87" s="16"/>
      <c r="R87" s="16"/>
      <c r="S87" s="16"/>
      <c r="T87" s="28"/>
      <c r="U87" s="28"/>
      <c r="V87" s="148"/>
      <c r="W87" s="16"/>
      <c r="X87" s="44"/>
      <c r="Y87" s="45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26"/>
      <c r="AN87" s="39"/>
      <c r="AO87" s="40"/>
      <c r="AP87" s="42"/>
      <c r="AQ87" s="37"/>
      <c r="AR87" s="38"/>
      <c r="AS87" s="195">
        <f>ROUND(L89*(1+AQ66),0)</f>
        <v>468</v>
      </c>
      <c r="AT87" s="29"/>
    </row>
    <row r="88" spans="1:46" s="155" customFormat="1" ht="17.100000000000001" customHeight="1">
      <c r="A88" s="7">
        <v>16</v>
      </c>
      <c r="B88" s="8">
        <v>8966</v>
      </c>
      <c r="C88" s="9" t="s">
        <v>1675</v>
      </c>
      <c r="D88" s="234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123"/>
      <c r="P88" s="19"/>
      <c r="Q88" s="20"/>
      <c r="R88" s="20"/>
      <c r="S88" s="20"/>
      <c r="T88" s="31"/>
      <c r="U88" s="31"/>
      <c r="V88" s="122"/>
      <c r="W88" s="122"/>
      <c r="X88" s="122"/>
      <c r="Y88" s="129"/>
      <c r="Z88" s="43" t="s">
        <v>1791</v>
      </c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2" t="s">
        <v>1792</v>
      </c>
      <c r="AN88" s="230">
        <v>1</v>
      </c>
      <c r="AO88" s="231"/>
      <c r="AP88" s="54"/>
      <c r="AQ88" s="27"/>
      <c r="AR88" s="48"/>
      <c r="AS88" s="195">
        <f>ROUND(ROUND(L89*AN88,0)*(1+AQ66),0)</f>
        <v>468</v>
      </c>
      <c r="AT88" s="29"/>
    </row>
    <row r="89" spans="1:46" s="155" customFormat="1" ht="17.100000000000001" customHeight="1">
      <c r="A89" s="7">
        <v>16</v>
      </c>
      <c r="B89" s="8">
        <v>8967</v>
      </c>
      <c r="C89" s="9" t="s">
        <v>1676</v>
      </c>
      <c r="D89" s="55"/>
      <c r="E89" s="56"/>
      <c r="F89" s="56"/>
      <c r="G89" s="159"/>
      <c r="L89" s="241">
        <f>$L$54*11</f>
        <v>374</v>
      </c>
      <c r="M89" s="241"/>
      <c r="N89" s="14" t="s">
        <v>121</v>
      </c>
      <c r="O89" s="18"/>
      <c r="P89" s="120" t="s">
        <v>265</v>
      </c>
      <c r="Q89" s="92"/>
      <c r="R89" s="92"/>
      <c r="S89" s="92"/>
      <c r="T89" s="92"/>
      <c r="U89" s="92"/>
      <c r="V89" s="33"/>
      <c r="W89" s="24" t="s">
        <v>1792</v>
      </c>
      <c r="X89" s="239">
        <v>0.7</v>
      </c>
      <c r="Y89" s="240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26"/>
      <c r="AN89" s="39"/>
      <c r="AO89" s="40"/>
      <c r="AP89" s="42"/>
      <c r="AQ89" s="37"/>
      <c r="AR89" s="38"/>
      <c r="AS89" s="195">
        <f>ROUND(ROUND(L89*X89,0)*(1+AQ66),0)</f>
        <v>328</v>
      </c>
      <c r="AT89" s="29"/>
    </row>
    <row r="90" spans="1:46" s="155" customFormat="1" ht="17.100000000000001" customHeight="1">
      <c r="A90" s="7">
        <v>16</v>
      </c>
      <c r="B90" s="8">
        <v>8968</v>
      </c>
      <c r="C90" s="9" t="s">
        <v>1087</v>
      </c>
      <c r="D90" s="232" t="s">
        <v>1844</v>
      </c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15"/>
      <c r="P90" s="16"/>
      <c r="Q90" s="16"/>
      <c r="R90" s="16"/>
      <c r="S90" s="16"/>
      <c r="T90" s="28"/>
      <c r="U90" s="28"/>
      <c r="V90" s="148"/>
      <c r="W90" s="16"/>
      <c r="X90" s="44"/>
      <c r="Y90" s="45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36"/>
      <c r="AQ90" s="37"/>
      <c r="AR90" s="38"/>
      <c r="AS90" s="195">
        <f>ROUND(L92*(1+AQ66),0)</f>
        <v>510</v>
      </c>
      <c r="AT90" s="29"/>
    </row>
    <row r="91" spans="1:46" s="155" customFormat="1" ht="17.100000000000001" customHeight="1">
      <c r="A91" s="7">
        <v>16</v>
      </c>
      <c r="B91" s="8">
        <v>8969</v>
      </c>
      <c r="C91" s="9" t="s">
        <v>1088</v>
      </c>
      <c r="D91" s="234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123"/>
      <c r="P91" s="19"/>
      <c r="Q91" s="20"/>
      <c r="R91" s="20"/>
      <c r="S91" s="20"/>
      <c r="T91" s="31"/>
      <c r="U91" s="31"/>
      <c r="V91" s="122"/>
      <c r="W91" s="122"/>
      <c r="X91" s="122"/>
      <c r="Y91" s="129"/>
      <c r="Z91" s="43" t="s">
        <v>1791</v>
      </c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2" t="s">
        <v>1792</v>
      </c>
      <c r="AN91" s="230">
        <v>1</v>
      </c>
      <c r="AO91" s="230"/>
      <c r="AP91" s="163"/>
      <c r="AQ91" s="121"/>
      <c r="AR91" s="123"/>
      <c r="AS91" s="195">
        <f>ROUND(ROUND(L92*AN91,0)*(1+AQ66),0)</f>
        <v>510</v>
      </c>
      <c r="AT91" s="29"/>
    </row>
    <row r="92" spans="1:46" s="155" customFormat="1" ht="17.100000000000001" customHeight="1">
      <c r="A92" s="7">
        <v>16</v>
      </c>
      <c r="B92" s="8">
        <v>8970</v>
      </c>
      <c r="C92" s="9" t="s">
        <v>79</v>
      </c>
      <c r="D92" s="55"/>
      <c r="E92" s="56"/>
      <c r="F92" s="56"/>
      <c r="G92" s="159"/>
      <c r="L92" s="241">
        <f>$L$54*12</f>
        <v>408</v>
      </c>
      <c r="M92" s="241"/>
      <c r="N92" s="14" t="s">
        <v>121</v>
      </c>
      <c r="O92" s="18"/>
      <c r="P92" s="120" t="s">
        <v>265</v>
      </c>
      <c r="Q92" s="92"/>
      <c r="R92" s="92"/>
      <c r="S92" s="92"/>
      <c r="T92" s="92"/>
      <c r="U92" s="92"/>
      <c r="V92" s="33"/>
      <c r="W92" s="24" t="s">
        <v>1792</v>
      </c>
      <c r="X92" s="239">
        <v>0.7</v>
      </c>
      <c r="Y92" s="240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26"/>
      <c r="AN92" s="39"/>
      <c r="AO92" s="39"/>
      <c r="AP92" s="163"/>
      <c r="AQ92" s="121"/>
      <c r="AR92" s="123"/>
      <c r="AS92" s="195">
        <f>ROUND(ROUND(L92*X92,0)*(1+AQ66),0)</f>
        <v>358</v>
      </c>
      <c r="AT92" s="29"/>
    </row>
    <row r="93" spans="1:46" s="155" customFormat="1" ht="17.100000000000001" hidden="1" customHeight="1">
      <c r="A93" s="7">
        <v>16</v>
      </c>
      <c r="B93" s="8">
        <v>8971</v>
      </c>
      <c r="C93" s="9" t="s">
        <v>80</v>
      </c>
      <c r="D93" s="57"/>
      <c r="E93" s="58"/>
      <c r="F93" s="58"/>
      <c r="G93" s="157"/>
      <c r="H93" s="157"/>
      <c r="I93" s="157"/>
      <c r="J93" s="122"/>
      <c r="K93" s="122"/>
      <c r="L93" s="20"/>
      <c r="M93" s="20"/>
      <c r="N93" s="20"/>
      <c r="O93" s="21"/>
      <c r="P93" s="96"/>
      <c r="Q93" s="97"/>
      <c r="R93" s="97"/>
      <c r="S93" s="97"/>
      <c r="T93" s="97"/>
      <c r="U93" s="97"/>
      <c r="V93" s="50"/>
      <c r="W93" s="22" t="s">
        <v>1792</v>
      </c>
      <c r="X93" s="230">
        <v>0.7</v>
      </c>
      <c r="Y93" s="231"/>
      <c r="Z93" s="43" t="s">
        <v>1791</v>
      </c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2" t="s">
        <v>1792</v>
      </c>
      <c r="AN93" s="230">
        <v>1</v>
      </c>
      <c r="AO93" s="230"/>
      <c r="AP93" s="163"/>
      <c r="AQ93" s="121"/>
      <c r="AR93" s="123"/>
      <c r="AS93" s="196">
        <f>ROUND(ROUND(ROUND(L92*X93,0)*AN93,0)*(1+AQ69),0)</f>
        <v>286</v>
      </c>
      <c r="AT93" s="29"/>
    </row>
    <row r="94" spans="1:46" s="155" customFormat="1" ht="17.100000000000001" customHeight="1">
      <c r="A94" s="7">
        <v>16</v>
      </c>
      <c r="B94" s="8">
        <v>8972</v>
      </c>
      <c r="C94" s="9" t="s">
        <v>1677</v>
      </c>
      <c r="D94" s="232" t="s">
        <v>1845</v>
      </c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15"/>
      <c r="P94" s="16"/>
      <c r="Q94" s="16"/>
      <c r="R94" s="16"/>
      <c r="S94" s="16"/>
      <c r="T94" s="28"/>
      <c r="U94" s="28"/>
      <c r="V94" s="148"/>
      <c r="W94" s="16"/>
      <c r="X94" s="44"/>
      <c r="Y94" s="45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26"/>
      <c r="AN94" s="39"/>
      <c r="AO94" s="39"/>
      <c r="AP94" s="163"/>
      <c r="AQ94" s="121"/>
      <c r="AR94" s="123"/>
      <c r="AS94" s="195">
        <f>ROUND(L96*(1+AQ66),0)</f>
        <v>553</v>
      </c>
      <c r="AT94" s="29"/>
    </row>
    <row r="95" spans="1:46" s="155" customFormat="1" ht="17.100000000000001" customHeight="1">
      <c r="A95" s="7">
        <v>16</v>
      </c>
      <c r="B95" s="8">
        <v>8973</v>
      </c>
      <c r="C95" s="9" t="s">
        <v>1678</v>
      </c>
      <c r="D95" s="234"/>
      <c r="E95" s="235"/>
      <c r="F95" s="235"/>
      <c r="G95" s="235"/>
      <c r="H95" s="235"/>
      <c r="I95" s="235"/>
      <c r="J95" s="235"/>
      <c r="K95" s="235"/>
      <c r="L95" s="235"/>
      <c r="M95" s="235"/>
      <c r="N95" s="235"/>
      <c r="O95" s="123"/>
      <c r="P95" s="19"/>
      <c r="Q95" s="20"/>
      <c r="R95" s="20"/>
      <c r="S95" s="20"/>
      <c r="T95" s="31"/>
      <c r="U95" s="31"/>
      <c r="V95" s="122"/>
      <c r="W95" s="122"/>
      <c r="X95" s="122"/>
      <c r="Y95" s="129"/>
      <c r="Z95" s="43" t="s">
        <v>1791</v>
      </c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2" t="s">
        <v>1792</v>
      </c>
      <c r="AN95" s="230">
        <v>1</v>
      </c>
      <c r="AO95" s="230"/>
      <c r="AP95" s="163"/>
      <c r="AQ95" s="121"/>
      <c r="AR95" s="123"/>
      <c r="AS95" s="195">
        <f>ROUND(ROUND(L96*AN95,0)*(1+AQ66),0)</f>
        <v>553</v>
      </c>
      <c r="AT95" s="29"/>
    </row>
    <row r="96" spans="1:46" s="155" customFormat="1" ht="17.100000000000001" customHeight="1">
      <c r="A96" s="7">
        <v>16</v>
      </c>
      <c r="B96" s="8">
        <v>8974</v>
      </c>
      <c r="C96" s="9" t="s">
        <v>1679</v>
      </c>
      <c r="D96" s="55"/>
      <c r="E96" s="56"/>
      <c r="F96" s="56"/>
      <c r="G96" s="159"/>
      <c r="L96" s="241">
        <f>$L$54*13</f>
        <v>442</v>
      </c>
      <c r="M96" s="241"/>
      <c r="N96" s="14" t="s">
        <v>121</v>
      </c>
      <c r="O96" s="18"/>
      <c r="P96" s="120" t="s">
        <v>265</v>
      </c>
      <c r="Q96" s="92"/>
      <c r="R96" s="92"/>
      <c r="S96" s="92"/>
      <c r="T96" s="92"/>
      <c r="U96" s="92"/>
      <c r="V96" s="33"/>
      <c r="W96" s="24" t="s">
        <v>1792</v>
      </c>
      <c r="X96" s="239">
        <v>0.7</v>
      </c>
      <c r="Y96" s="240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26"/>
      <c r="AN96" s="39"/>
      <c r="AO96" s="39"/>
      <c r="AP96" s="163"/>
      <c r="AQ96" s="121"/>
      <c r="AR96" s="123"/>
      <c r="AS96" s="195">
        <f>ROUND(ROUND(L96*X96,0)*(1+AQ66),0)</f>
        <v>386</v>
      </c>
      <c r="AT96" s="29"/>
    </row>
    <row r="97" spans="1:46" s="155" customFormat="1" ht="17.100000000000001" customHeight="1">
      <c r="A97" s="7">
        <v>16</v>
      </c>
      <c r="B97" s="8">
        <v>8975</v>
      </c>
      <c r="C97" s="9" t="s">
        <v>1089</v>
      </c>
      <c r="D97" s="232" t="s">
        <v>1846</v>
      </c>
      <c r="E97" s="233"/>
      <c r="F97" s="233"/>
      <c r="G97" s="233"/>
      <c r="H97" s="233"/>
      <c r="I97" s="233"/>
      <c r="J97" s="233"/>
      <c r="K97" s="233"/>
      <c r="L97" s="233"/>
      <c r="M97" s="233"/>
      <c r="N97" s="233"/>
      <c r="O97" s="15"/>
      <c r="P97" s="16"/>
      <c r="Q97" s="16"/>
      <c r="R97" s="16"/>
      <c r="S97" s="16"/>
      <c r="T97" s="28"/>
      <c r="U97" s="28"/>
      <c r="V97" s="148"/>
      <c r="W97" s="16"/>
      <c r="X97" s="44"/>
      <c r="Y97" s="45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26"/>
      <c r="AN97" s="39"/>
      <c r="AO97" s="39"/>
      <c r="AP97" s="163"/>
      <c r="AQ97" s="121"/>
      <c r="AR97" s="123"/>
      <c r="AS97" s="195">
        <f>ROUND(L99*(1+AQ66),0)</f>
        <v>595</v>
      </c>
      <c r="AT97" s="29"/>
    </row>
    <row r="98" spans="1:46" s="155" customFormat="1" ht="17.100000000000001" customHeight="1">
      <c r="A98" s="7">
        <v>16</v>
      </c>
      <c r="B98" s="8">
        <v>8976</v>
      </c>
      <c r="C98" s="9" t="s">
        <v>1090</v>
      </c>
      <c r="D98" s="234"/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123"/>
      <c r="P98" s="19"/>
      <c r="Q98" s="20"/>
      <c r="R98" s="20"/>
      <c r="S98" s="20"/>
      <c r="T98" s="31"/>
      <c r="U98" s="31"/>
      <c r="V98" s="122"/>
      <c r="W98" s="122"/>
      <c r="X98" s="122"/>
      <c r="Y98" s="129"/>
      <c r="Z98" s="43" t="s">
        <v>1791</v>
      </c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2" t="s">
        <v>1792</v>
      </c>
      <c r="AN98" s="230">
        <v>1</v>
      </c>
      <c r="AO98" s="230"/>
      <c r="AP98" s="163"/>
      <c r="AQ98" s="121"/>
      <c r="AR98" s="123"/>
      <c r="AS98" s="195">
        <f>ROUND(ROUND(L99*AN98,0)*(1+AQ66),0)</f>
        <v>595</v>
      </c>
      <c r="AT98" s="29"/>
    </row>
    <row r="99" spans="1:46" s="155" customFormat="1" ht="17.100000000000001" customHeight="1">
      <c r="A99" s="7">
        <v>16</v>
      </c>
      <c r="B99" s="8">
        <v>8977</v>
      </c>
      <c r="C99" s="9" t="s">
        <v>81</v>
      </c>
      <c r="D99" s="55"/>
      <c r="E99" s="56"/>
      <c r="F99" s="56"/>
      <c r="G99" s="159"/>
      <c r="L99" s="241">
        <f>$L$54*14</f>
        <v>476</v>
      </c>
      <c r="M99" s="241"/>
      <c r="N99" s="14" t="s">
        <v>121</v>
      </c>
      <c r="O99" s="18"/>
      <c r="P99" s="120" t="s">
        <v>265</v>
      </c>
      <c r="Q99" s="92"/>
      <c r="R99" s="92"/>
      <c r="S99" s="92"/>
      <c r="T99" s="92"/>
      <c r="U99" s="92"/>
      <c r="V99" s="33"/>
      <c r="W99" s="24" t="s">
        <v>1792</v>
      </c>
      <c r="X99" s="239">
        <v>0.7</v>
      </c>
      <c r="Y99" s="240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26"/>
      <c r="AN99" s="39"/>
      <c r="AO99" s="39"/>
      <c r="AP99" s="163"/>
      <c r="AQ99" s="121"/>
      <c r="AR99" s="123"/>
      <c r="AS99" s="195">
        <f>ROUND(ROUND(L99*X99,0)*(1+AQ66),0)</f>
        <v>416</v>
      </c>
      <c r="AT99" s="29"/>
    </row>
    <row r="100" spans="1:46" s="155" customFormat="1" ht="17.100000000000001" hidden="1" customHeight="1">
      <c r="A100" s="7">
        <v>16</v>
      </c>
      <c r="B100" s="8">
        <v>8978</v>
      </c>
      <c r="C100" s="9" t="s">
        <v>82</v>
      </c>
      <c r="D100" s="57"/>
      <c r="E100" s="58"/>
      <c r="F100" s="58"/>
      <c r="G100" s="157"/>
      <c r="H100" s="157"/>
      <c r="I100" s="157"/>
      <c r="J100" s="122"/>
      <c r="K100" s="122"/>
      <c r="L100" s="20"/>
      <c r="M100" s="20"/>
      <c r="N100" s="20"/>
      <c r="O100" s="21"/>
      <c r="P100" s="96"/>
      <c r="Q100" s="97"/>
      <c r="R100" s="97"/>
      <c r="S100" s="97"/>
      <c r="T100" s="97"/>
      <c r="U100" s="97"/>
      <c r="V100" s="50"/>
      <c r="W100" s="22" t="s">
        <v>1792</v>
      </c>
      <c r="X100" s="230">
        <v>0.7</v>
      </c>
      <c r="Y100" s="231"/>
      <c r="Z100" s="43" t="s">
        <v>1791</v>
      </c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2" t="s">
        <v>1792</v>
      </c>
      <c r="AN100" s="230">
        <v>1</v>
      </c>
      <c r="AO100" s="230"/>
      <c r="AP100" s="163"/>
      <c r="AQ100" s="121"/>
      <c r="AR100" s="123"/>
      <c r="AS100" s="196">
        <f>ROUND(ROUND(ROUND(L99*X100,0)*AN100,0)*(1+AQ69),0)</f>
        <v>333</v>
      </c>
      <c r="AT100" s="29"/>
    </row>
    <row r="101" spans="1:46" s="155" customFormat="1" ht="17.100000000000001" customHeight="1">
      <c r="A101" s="7">
        <v>16</v>
      </c>
      <c r="B101" s="8">
        <v>8979</v>
      </c>
      <c r="C101" s="9" t="s">
        <v>1680</v>
      </c>
      <c r="D101" s="232" t="s">
        <v>1847</v>
      </c>
      <c r="E101" s="233"/>
      <c r="F101" s="233"/>
      <c r="G101" s="233"/>
      <c r="H101" s="233"/>
      <c r="I101" s="233"/>
      <c r="J101" s="233"/>
      <c r="K101" s="233"/>
      <c r="L101" s="233"/>
      <c r="M101" s="233"/>
      <c r="N101" s="233"/>
      <c r="O101" s="15"/>
      <c r="P101" s="16"/>
      <c r="Q101" s="16"/>
      <c r="R101" s="16"/>
      <c r="S101" s="16"/>
      <c r="T101" s="28"/>
      <c r="U101" s="28"/>
      <c r="V101" s="148"/>
      <c r="W101" s="16"/>
      <c r="X101" s="44"/>
      <c r="Y101" s="45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26"/>
      <c r="AN101" s="39"/>
      <c r="AO101" s="39"/>
      <c r="AP101" s="163"/>
      <c r="AQ101" s="121"/>
      <c r="AR101" s="123"/>
      <c r="AS101" s="195">
        <f>ROUND(L103*(1+AQ66),0)</f>
        <v>638</v>
      </c>
      <c r="AT101" s="29"/>
    </row>
    <row r="102" spans="1:46" s="155" customFormat="1" ht="17.100000000000001" customHeight="1">
      <c r="A102" s="7">
        <v>16</v>
      </c>
      <c r="B102" s="8">
        <v>8980</v>
      </c>
      <c r="C102" s="9" t="s">
        <v>1681</v>
      </c>
      <c r="D102" s="234"/>
      <c r="E102" s="235"/>
      <c r="F102" s="235"/>
      <c r="G102" s="235"/>
      <c r="H102" s="235"/>
      <c r="I102" s="235"/>
      <c r="J102" s="235"/>
      <c r="K102" s="235"/>
      <c r="L102" s="235"/>
      <c r="M102" s="235"/>
      <c r="N102" s="235"/>
      <c r="O102" s="123"/>
      <c r="P102" s="19"/>
      <c r="Q102" s="20"/>
      <c r="R102" s="20"/>
      <c r="S102" s="20"/>
      <c r="T102" s="31"/>
      <c r="U102" s="31"/>
      <c r="V102" s="122"/>
      <c r="W102" s="122"/>
      <c r="X102" s="122"/>
      <c r="Y102" s="129"/>
      <c r="Z102" s="43" t="s">
        <v>1791</v>
      </c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2" t="s">
        <v>1792</v>
      </c>
      <c r="AN102" s="230">
        <v>1</v>
      </c>
      <c r="AO102" s="230"/>
      <c r="AP102" s="163"/>
      <c r="AQ102" s="121"/>
      <c r="AR102" s="123"/>
      <c r="AS102" s="195">
        <f>ROUND(ROUND(L103*AN102,0)*(1+AQ66),0)</f>
        <v>638</v>
      </c>
      <c r="AT102" s="29"/>
    </row>
    <row r="103" spans="1:46" s="155" customFormat="1" ht="17.100000000000001" customHeight="1">
      <c r="A103" s="7">
        <v>16</v>
      </c>
      <c r="B103" s="8">
        <v>8981</v>
      </c>
      <c r="C103" s="9" t="s">
        <v>1682</v>
      </c>
      <c r="D103" s="55"/>
      <c r="E103" s="56"/>
      <c r="F103" s="56"/>
      <c r="G103" s="159"/>
      <c r="L103" s="241">
        <f>$L$54*15</f>
        <v>510</v>
      </c>
      <c r="M103" s="241"/>
      <c r="N103" s="14" t="s">
        <v>121</v>
      </c>
      <c r="O103" s="18"/>
      <c r="P103" s="120" t="s">
        <v>265</v>
      </c>
      <c r="Q103" s="92"/>
      <c r="R103" s="92"/>
      <c r="S103" s="92"/>
      <c r="T103" s="92"/>
      <c r="U103" s="92"/>
      <c r="V103" s="33"/>
      <c r="W103" s="24" t="s">
        <v>1792</v>
      </c>
      <c r="X103" s="239">
        <v>0.7</v>
      </c>
      <c r="Y103" s="240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26"/>
      <c r="AN103" s="39"/>
      <c r="AO103" s="39"/>
      <c r="AP103" s="163"/>
      <c r="AQ103" s="121"/>
      <c r="AR103" s="123"/>
      <c r="AS103" s="195">
        <f>ROUND(ROUND(L103*X103,0)*(1+AQ66),0)</f>
        <v>446</v>
      </c>
      <c r="AT103" s="29"/>
    </row>
    <row r="104" spans="1:46" s="155" customFormat="1" ht="17.100000000000001" customHeight="1">
      <c r="A104" s="7">
        <v>16</v>
      </c>
      <c r="B104" s="8">
        <v>8982</v>
      </c>
      <c r="C104" s="9" t="s">
        <v>1091</v>
      </c>
      <c r="D104" s="232" t="s">
        <v>1848</v>
      </c>
      <c r="E104" s="233"/>
      <c r="F104" s="233"/>
      <c r="G104" s="233"/>
      <c r="H104" s="233"/>
      <c r="I104" s="233"/>
      <c r="J104" s="233"/>
      <c r="K104" s="233"/>
      <c r="L104" s="233"/>
      <c r="M104" s="233"/>
      <c r="N104" s="233"/>
      <c r="O104" s="15"/>
      <c r="P104" s="16"/>
      <c r="Q104" s="16"/>
      <c r="R104" s="16"/>
      <c r="S104" s="16"/>
      <c r="T104" s="28"/>
      <c r="U104" s="28"/>
      <c r="V104" s="148"/>
      <c r="W104" s="16"/>
      <c r="X104" s="44"/>
      <c r="Y104" s="45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26"/>
      <c r="AN104" s="39"/>
      <c r="AO104" s="39"/>
      <c r="AP104" s="163"/>
      <c r="AQ104" s="121"/>
      <c r="AR104" s="123"/>
      <c r="AS104" s="195">
        <f>ROUND(L106*(1+AQ66),0)</f>
        <v>680</v>
      </c>
      <c r="AT104" s="29"/>
    </row>
    <row r="105" spans="1:46" s="155" customFormat="1" ht="17.100000000000001" customHeight="1">
      <c r="A105" s="7">
        <v>16</v>
      </c>
      <c r="B105" s="8">
        <v>8983</v>
      </c>
      <c r="C105" s="9" t="s">
        <v>1092</v>
      </c>
      <c r="D105" s="234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123"/>
      <c r="P105" s="19"/>
      <c r="Q105" s="20"/>
      <c r="R105" s="20"/>
      <c r="S105" s="20"/>
      <c r="T105" s="31"/>
      <c r="U105" s="31"/>
      <c r="V105" s="122"/>
      <c r="W105" s="122"/>
      <c r="X105" s="122"/>
      <c r="Y105" s="129"/>
      <c r="Z105" s="43" t="s">
        <v>1791</v>
      </c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2" t="s">
        <v>1792</v>
      </c>
      <c r="AN105" s="230">
        <v>1</v>
      </c>
      <c r="AO105" s="230"/>
      <c r="AP105" s="163"/>
      <c r="AQ105" s="121"/>
      <c r="AR105" s="123"/>
      <c r="AS105" s="195">
        <f>ROUND(ROUND(L106*AN105,0)*(1+AQ66),0)</f>
        <v>680</v>
      </c>
      <c r="AT105" s="29"/>
    </row>
    <row r="106" spans="1:46" s="155" customFormat="1" ht="17.100000000000001" customHeight="1">
      <c r="A106" s="7">
        <v>16</v>
      </c>
      <c r="B106" s="8">
        <v>8984</v>
      </c>
      <c r="C106" s="9" t="s">
        <v>83</v>
      </c>
      <c r="D106" s="55"/>
      <c r="E106" s="56"/>
      <c r="F106" s="56"/>
      <c r="G106" s="159"/>
      <c r="L106" s="241">
        <f>$L$54*16</f>
        <v>544</v>
      </c>
      <c r="M106" s="241"/>
      <c r="N106" s="14" t="s">
        <v>121</v>
      </c>
      <c r="O106" s="18"/>
      <c r="P106" s="120" t="s">
        <v>265</v>
      </c>
      <c r="Q106" s="92"/>
      <c r="R106" s="92"/>
      <c r="S106" s="92"/>
      <c r="T106" s="92"/>
      <c r="U106" s="92"/>
      <c r="V106" s="33"/>
      <c r="W106" s="24" t="s">
        <v>1792</v>
      </c>
      <c r="X106" s="239">
        <v>0.7</v>
      </c>
      <c r="Y106" s="240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26"/>
      <c r="AN106" s="39"/>
      <c r="AO106" s="39"/>
      <c r="AP106" s="163"/>
      <c r="AQ106" s="121"/>
      <c r="AR106" s="123"/>
      <c r="AS106" s="195">
        <f>ROUND(ROUND(L106*X106,0)*(1+AQ66),0)</f>
        <v>476</v>
      </c>
      <c r="AT106" s="29"/>
    </row>
    <row r="107" spans="1:46" s="155" customFormat="1" ht="17.100000000000001" hidden="1" customHeight="1">
      <c r="A107" s="7">
        <v>16</v>
      </c>
      <c r="B107" s="8">
        <v>8985</v>
      </c>
      <c r="C107" s="9" t="s">
        <v>84</v>
      </c>
      <c r="D107" s="57"/>
      <c r="E107" s="58"/>
      <c r="F107" s="58"/>
      <c r="G107" s="157"/>
      <c r="H107" s="157"/>
      <c r="I107" s="157"/>
      <c r="J107" s="122"/>
      <c r="K107" s="122"/>
      <c r="L107" s="20"/>
      <c r="M107" s="20"/>
      <c r="N107" s="20"/>
      <c r="O107" s="21"/>
      <c r="P107" s="96"/>
      <c r="Q107" s="97"/>
      <c r="R107" s="97"/>
      <c r="S107" s="97"/>
      <c r="T107" s="97"/>
      <c r="U107" s="97"/>
      <c r="V107" s="50"/>
      <c r="W107" s="22" t="s">
        <v>1792</v>
      </c>
      <c r="X107" s="230">
        <v>0.7</v>
      </c>
      <c r="Y107" s="231"/>
      <c r="Z107" s="43" t="s">
        <v>1791</v>
      </c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2" t="s">
        <v>1792</v>
      </c>
      <c r="AN107" s="230">
        <v>1</v>
      </c>
      <c r="AO107" s="230"/>
      <c r="AP107" s="163"/>
      <c r="AQ107" s="121"/>
      <c r="AR107" s="123"/>
      <c r="AS107" s="196">
        <f>ROUND(ROUND(ROUND(L106*X107,0)*AN107,0)*(1+AQ69),0)</f>
        <v>381</v>
      </c>
      <c r="AT107" s="29"/>
    </row>
    <row r="108" spans="1:46" s="155" customFormat="1" ht="17.100000000000001" customHeight="1">
      <c r="A108" s="7">
        <v>16</v>
      </c>
      <c r="B108" s="8">
        <v>8986</v>
      </c>
      <c r="C108" s="9" t="s">
        <v>1683</v>
      </c>
      <c r="D108" s="232" t="s">
        <v>1849</v>
      </c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15"/>
      <c r="P108" s="16"/>
      <c r="Q108" s="16"/>
      <c r="R108" s="16"/>
      <c r="S108" s="16"/>
      <c r="T108" s="28"/>
      <c r="U108" s="28"/>
      <c r="V108" s="148"/>
      <c r="W108" s="16"/>
      <c r="X108" s="44"/>
      <c r="Y108" s="45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26"/>
      <c r="AN108" s="39"/>
      <c r="AO108" s="39"/>
      <c r="AP108" s="163"/>
      <c r="AQ108" s="121"/>
      <c r="AR108" s="123"/>
      <c r="AS108" s="195">
        <f>ROUND(L110*(1+AQ66),0)</f>
        <v>723</v>
      </c>
      <c r="AT108" s="29"/>
    </row>
    <row r="109" spans="1:46" s="155" customFormat="1" ht="17.100000000000001" customHeight="1">
      <c r="A109" s="7">
        <v>16</v>
      </c>
      <c r="B109" s="8">
        <v>8987</v>
      </c>
      <c r="C109" s="9" t="s">
        <v>1684</v>
      </c>
      <c r="D109" s="234"/>
      <c r="E109" s="235"/>
      <c r="F109" s="235"/>
      <c r="G109" s="235"/>
      <c r="H109" s="235"/>
      <c r="I109" s="235"/>
      <c r="J109" s="235"/>
      <c r="K109" s="235"/>
      <c r="L109" s="235"/>
      <c r="M109" s="235"/>
      <c r="N109" s="235"/>
      <c r="O109" s="123"/>
      <c r="P109" s="19"/>
      <c r="Q109" s="20"/>
      <c r="R109" s="20"/>
      <c r="S109" s="20"/>
      <c r="T109" s="31"/>
      <c r="U109" s="31"/>
      <c r="V109" s="122"/>
      <c r="W109" s="122"/>
      <c r="X109" s="122"/>
      <c r="Y109" s="129"/>
      <c r="Z109" s="43" t="s">
        <v>1791</v>
      </c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2" t="s">
        <v>1792</v>
      </c>
      <c r="AN109" s="230">
        <v>1</v>
      </c>
      <c r="AO109" s="230"/>
      <c r="AP109" s="163"/>
      <c r="AQ109" s="121"/>
      <c r="AR109" s="123"/>
      <c r="AS109" s="196">
        <f>ROUND(ROUND(L110*AN109,0)*(1+AQ66),0)</f>
        <v>723</v>
      </c>
      <c r="AT109" s="29"/>
    </row>
    <row r="110" spans="1:46" s="155" customFormat="1" ht="17.100000000000001" customHeight="1">
      <c r="A110" s="7">
        <v>16</v>
      </c>
      <c r="B110" s="8">
        <v>8988</v>
      </c>
      <c r="C110" s="9" t="s">
        <v>1685</v>
      </c>
      <c r="D110" s="57"/>
      <c r="E110" s="58"/>
      <c r="F110" s="58"/>
      <c r="G110" s="157"/>
      <c r="H110" s="122"/>
      <c r="I110" s="122"/>
      <c r="J110" s="122"/>
      <c r="K110" s="122"/>
      <c r="L110" s="241">
        <f>$L$54*17</f>
        <v>578</v>
      </c>
      <c r="M110" s="241"/>
      <c r="N110" s="20" t="s">
        <v>121</v>
      </c>
      <c r="O110" s="21"/>
      <c r="P110" s="119" t="s">
        <v>265</v>
      </c>
      <c r="Q110" s="113"/>
      <c r="R110" s="113"/>
      <c r="S110" s="113"/>
      <c r="T110" s="113"/>
      <c r="U110" s="113"/>
      <c r="V110" s="114"/>
      <c r="W110" s="26" t="s">
        <v>1792</v>
      </c>
      <c r="X110" s="236">
        <v>0.7</v>
      </c>
      <c r="Y110" s="23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26"/>
      <c r="AN110" s="39"/>
      <c r="AO110" s="39"/>
      <c r="AP110" s="163"/>
      <c r="AQ110" s="121"/>
      <c r="AR110" s="123"/>
      <c r="AS110" s="196">
        <f>ROUND(ROUND(L110*X110,0)*(1+AQ66),0)</f>
        <v>506</v>
      </c>
      <c r="AT110" s="29"/>
    </row>
    <row r="111" spans="1:46" s="155" customFormat="1" ht="17.100000000000001" hidden="1" customHeight="1">
      <c r="A111" s="7">
        <v>16</v>
      </c>
      <c r="B111" s="8">
        <v>8989</v>
      </c>
      <c r="C111" s="9" t="s">
        <v>85</v>
      </c>
      <c r="D111" s="57"/>
      <c r="E111" s="58"/>
      <c r="F111" s="58"/>
      <c r="G111" s="157"/>
      <c r="H111" s="157"/>
      <c r="I111" s="157"/>
      <c r="J111" s="122"/>
      <c r="K111" s="122"/>
      <c r="L111" s="20"/>
      <c r="M111" s="20"/>
      <c r="N111" s="20"/>
      <c r="O111" s="21"/>
      <c r="P111" s="96"/>
      <c r="Q111" s="97"/>
      <c r="R111" s="97"/>
      <c r="S111" s="97"/>
      <c r="T111" s="97"/>
      <c r="U111" s="97"/>
      <c r="V111" s="50"/>
      <c r="W111" s="22" t="s">
        <v>1792</v>
      </c>
      <c r="X111" s="230">
        <v>0.7</v>
      </c>
      <c r="Y111" s="231"/>
      <c r="Z111" s="43" t="s">
        <v>1791</v>
      </c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2" t="s">
        <v>1792</v>
      </c>
      <c r="AN111" s="230">
        <v>1</v>
      </c>
      <c r="AO111" s="230"/>
      <c r="AP111" s="163"/>
      <c r="AQ111" s="121"/>
      <c r="AR111" s="123"/>
      <c r="AS111" s="199" t="e">
        <f>ROUND(ROUND(ROUND(#REF!*X111,0)*AN111,0)*(1+AQ69),0)</f>
        <v>#REF!</v>
      </c>
      <c r="AT111" s="29"/>
    </row>
    <row r="112" spans="1:46" s="155" customFormat="1" ht="17.100000000000001" customHeight="1">
      <c r="A112" s="7">
        <v>16</v>
      </c>
      <c r="B112" s="8">
        <v>9084</v>
      </c>
      <c r="C112" s="9" t="s">
        <v>1748</v>
      </c>
      <c r="D112" s="242" t="s">
        <v>1751</v>
      </c>
      <c r="E112" s="243"/>
      <c r="F112" s="243"/>
      <c r="G112" s="243"/>
      <c r="H112" s="243"/>
      <c r="I112" s="243"/>
      <c r="J112" s="243"/>
      <c r="K112" s="243"/>
      <c r="L112" s="243"/>
      <c r="M112" s="243"/>
      <c r="N112" s="243"/>
      <c r="O112" s="15"/>
      <c r="P112" s="16"/>
      <c r="Q112" s="16"/>
      <c r="R112" s="16"/>
      <c r="S112" s="16"/>
      <c r="T112" s="28"/>
      <c r="U112" s="28"/>
      <c r="V112" s="148"/>
      <c r="W112" s="16"/>
      <c r="X112" s="44"/>
      <c r="Y112" s="45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26"/>
      <c r="AN112" s="39"/>
      <c r="AO112" s="39"/>
      <c r="AP112" s="163"/>
      <c r="AQ112" s="121"/>
      <c r="AR112" s="123"/>
      <c r="AS112" s="195">
        <f>ROUND(L114*(1+AQ66),0)</f>
        <v>765</v>
      </c>
      <c r="AT112" s="29"/>
    </row>
    <row r="113" spans="1:46" s="155" customFormat="1" ht="17.100000000000001" customHeight="1">
      <c r="A113" s="7">
        <v>16</v>
      </c>
      <c r="B113" s="8">
        <v>9085</v>
      </c>
      <c r="C113" s="9" t="s">
        <v>1749</v>
      </c>
      <c r="D113" s="244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123"/>
      <c r="P113" s="19"/>
      <c r="Q113" s="20"/>
      <c r="R113" s="20"/>
      <c r="S113" s="20"/>
      <c r="T113" s="31"/>
      <c r="U113" s="31"/>
      <c r="V113" s="122"/>
      <c r="W113" s="122"/>
      <c r="X113" s="122"/>
      <c r="Y113" s="129"/>
      <c r="Z113" s="43" t="s">
        <v>1791</v>
      </c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2" t="s">
        <v>1792</v>
      </c>
      <c r="AN113" s="230">
        <v>1</v>
      </c>
      <c r="AO113" s="230"/>
      <c r="AP113" s="163"/>
      <c r="AQ113" s="121"/>
      <c r="AR113" s="123"/>
      <c r="AS113" s="196">
        <f>ROUND(ROUND(L114*AN113,0)*(1+AQ66),0)</f>
        <v>765</v>
      </c>
      <c r="AT113" s="29"/>
    </row>
    <row r="114" spans="1:46" s="155" customFormat="1" ht="17.100000000000001" customHeight="1">
      <c r="A114" s="7">
        <v>16</v>
      </c>
      <c r="B114" s="8">
        <v>9086</v>
      </c>
      <c r="C114" s="9" t="s">
        <v>1750</v>
      </c>
      <c r="D114" s="57"/>
      <c r="E114" s="58"/>
      <c r="F114" s="58"/>
      <c r="G114" s="157"/>
      <c r="H114" s="122"/>
      <c r="I114" s="122"/>
      <c r="J114" s="122"/>
      <c r="K114" s="122"/>
      <c r="L114" s="238">
        <f>$L$54*18</f>
        <v>612</v>
      </c>
      <c r="M114" s="238"/>
      <c r="N114" s="20" t="s">
        <v>121</v>
      </c>
      <c r="O114" s="21"/>
      <c r="P114" s="119" t="s">
        <v>265</v>
      </c>
      <c r="Q114" s="113"/>
      <c r="R114" s="113"/>
      <c r="S114" s="113"/>
      <c r="T114" s="113"/>
      <c r="U114" s="113"/>
      <c r="V114" s="114"/>
      <c r="W114" s="26" t="s">
        <v>1792</v>
      </c>
      <c r="X114" s="236">
        <v>0.7</v>
      </c>
      <c r="Y114" s="23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26"/>
      <c r="AN114" s="39"/>
      <c r="AO114" s="39"/>
      <c r="AP114" s="124"/>
      <c r="AQ114" s="122"/>
      <c r="AR114" s="129"/>
      <c r="AS114" s="196">
        <f>ROUND(ROUND(L114*X114,0)*(1+AQ66),0)</f>
        <v>535</v>
      </c>
      <c r="AT114" s="41"/>
    </row>
    <row r="115" spans="1:46" ht="17.100000000000001" customHeight="1">
      <c r="A115" s="1"/>
      <c r="AS115" s="155"/>
    </row>
    <row r="116" spans="1:46" s="155" customFormat="1" ht="17.100000000000001" customHeight="1">
      <c r="A116" s="25"/>
      <c r="B116" s="25"/>
      <c r="C116" s="14"/>
      <c r="D116" s="14"/>
      <c r="E116" s="14"/>
      <c r="F116" s="14"/>
      <c r="G116" s="14"/>
      <c r="H116" s="14"/>
      <c r="I116" s="32"/>
      <c r="J116" s="32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24"/>
      <c r="V116" s="24"/>
      <c r="W116" s="14"/>
      <c r="X116" s="27"/>
      <c r="Y116" s="30"/>
      <c r="Z116" s="14"/>
      <c r="AA116" s="14"/>
      <c r="AB116" s="14"/>
      <c r="AC116" s="27"/>
      <c r="AD116" s="30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4"/>
      <c r="AT116" s="121"/>
    </row>
    <row r="117" spans="1:46" s="155" customFormat="1" ht="17.100000000000001" customHeight="1">
      <c r="A117" s="25"/>
      <c r="B117" s="25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24"/>
      <c r="V117" s="24"/>
      <c r="W117" s="14"/>
      <c r="X117" s="24"/>
      <c r="Y117" s="30"/>
      <c r="Z117" s="14"/>
      <c r="AA117" s="14"/>
      <c r="AB117" s="14"/>
      <c r="AC117" s="27"/>
      <c r="AD117" s="30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4"/>
      <c r="AT117" s="121"/>
    </row>
    <row r="118" spans="1:46" s="155" customFormat="1" ht="17.100000000000001" customHeight="1">
      <c r="A118" s="25"/>
      <c r="B118" s="25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24"/>
      <c r="V118" s="24"/>
      <c r="W118" s="14"/>
      <c r="X118" s="24"/>
      <c r="Y118" s="30"/>
      <c r="Z118" s="14"/>
      <c r="AA118" s="14"/>
      <c r="AB118" s="14"/>
      <c r="AC118" s="13"/>
      <c r="AD118" s="13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34"/>
      <c r="AT118" s="121"/>
    </row>
    <row r="119" spans="1:46" s="155" customFormat="1" ht="17.100000000000001" customHeight="1">
      <c r="A119" s="25"/>
      <c r="B119" s="25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35"/>
      <c r="U119" s="158"/>
      <c r="V119" s="158"/>
      <c r="W119" s="121"/>
      <c r="X119" s="158"/>
      <c r="Y119" s="30"/>
      <c r="Z119" s="14"/>
      <c r="AA119" s="14"/>
      <c r="AB119" s="14"/>
      <c r="AC119" s="27"/>
      <c r="AD119" s="30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4"/>
      <c r="AT119" s="121"/>
    </row>
    <row r="120" spans="1:46" s="155" customFormat="1" ht="17.100000000000001" customHeight="1">
      <c r="A120" s="25"/>
      <c r="B120" s="25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24"/>
      <c r="U120" s="27"/>
      <c r="V120" s="30"/>
      <c r="W120" s="14"/>
      <c r="X120" s="24"/>
      <c r="Y120" s="30"/>
      <c r="Z120" s="14"/>
      <c r="AA120" s="14"/>
      <c r="AB120" s="14"/>
      <c r="AC120" s="27"/>
      <c r="AD120" s="30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4"/>
      <c r="AT120" s="121"/>
    </row>
    <row r="121" spans="1:46" s="155" customFormat="1" ht="17.100000000000001" customHeight="1">
      <c r="A121" s="25"/>
      <c r="B121" s="25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24"/>
      <c r="V121" s="30"/>
      <c r="W121" s="14"/>
      <c r="X121" s="24"/>
      <c r="Y121" s="30"/>
      <c r="Z121" s="14"/>
      <c r="AA121" s="14"/>
      <c r="AB121" s="14"/>
      <c r="AC121" s="13"/>
      <c r="AD121" s="13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34"/>
      <c r="AT121" s="121"/>
    </row>
    <row r="122" spans="1:46" s="155" customFormat="1" ht="17.100000000000001" customHeight="1">
      <c r="A122" s="25"/>
      <c r="B122" s="25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24"/>
      <c r="V122" s="30"/>
      <c r="W122" s="14"/>
      <c r="X122" s="27"/>
      <c r="Y122" s="30"/>
      <c r="Z122" s="14"/>
      <c r="AA122" s="14"/>
      <c r="AB122" s="14"/>
      <c r="AC122" s="27"/>
      <c r="AD122" s="30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4"/>
      <c r="AT122" s="121"/>
    </row>
  </sheetData>
  <mergeCells count="148">
    <mergeCell ref="D112:N113"/>
    <mergeCell ref="AN113:AO113"/>
    <mergeCell ref="L114:M114"/>
    <mergeCell ref="X114:Y114"/>
    <mergeCell ref="L92:M92"/>
    <mergeCell ref="D90:N91"/>
    <mergeCell ref="L96:M96"/>
    <mergeCell ref="X96:Y96"/>
    <mergeCell ref="D101:N102"/>
    <mergeCell ref="AN111:AO111"/>
    <mergeCell ref="AN98:AO98"/>
    <mergeCell ref="AN105:AO105"/>
    <mergeCell ref="AN95:AO95"/>
    <mergeCell ref="X92:Y92"/>
    <mergeCell ref="AN100:AO100"/>
    <mergeCell ref="AN107:AO107"/>
    <mergeCell ref="AN109:AO109"/>
    <mergeCell ref="L110:M110"/>
    <mergeCell ref="X110:Y110"/>
    <mergeCell ref="X106:Y106"/>
    <mergeCell ref="L106:M106"/>
    <mergeCell ref="X107:Y107"/>
    <mergeCell ref="AQ73:AR73"/>
    <mergeCell ref="AN74:AO74"/>
    <mergeCell ref="X75:Y75"/>
    <mergeCell ref="D80:N81"/>
    <mergeCell ref="AN81:AO81"/>
    <mergeCell ref="L103:M103"/>
    <mergeCell ref="X103:Y103"/>
    <mergeCell ref="X99:Y99"/>
    <mergeCell ref="L99:M99"/>
    <mergeCell ref="X100:Y100"/>
    <mergeCell ref="L89:M89"/>
    <mergeCell ref="X89:Y89"/>
    <mergeCell ref="AN102:AO102"/>
    <mergeCell ref="D97:N98"/>
    <mergeCell ref="X82:Y82"/>
    <mergeCell ref="D76:N77"/>
    <mergeCell ref="AN77:AO77"/>
    <mergeCell ref="D87:N88"/>
    <mergeCell ref="AN88:AO88"/>
    <mergeCell ref="X86:Y86"/>
    <mergeCell ref="L82:M82"/>
    <mergeCell ref="AN91:AO91"/>
    <mergeCell ref="X93:Y93"/>
    <mergeCell ref="AN93:AO93"/>
    <mergeCell ref="AQ69:AR69"/>
    <mergeCell ref="AN63:AO63"/>
    <mergeCell ref="L64:M64"/>
    <mergeCell ref="X65:Y65"/>
    <mergeCell ref="AN65:AO65"/>
    <mergeCell ref="AQ66:AR66"/>
    <mergeCell ref="AN67:AO67"/>
    <mergeCell ref="AP62:AR65"/>
    <mergeCell ref="D62:N63"/>
    <mergeCell ref="L68:M68"/>
    <mergeCell ref="D69:N70"/>
    <mergeCell ref="X13:Y13"/>
    <mergeCell ref="AQ27:AR27"/>
    <mergeCell ref="AP19:AR22"/>
    <mergeCell ref="AN20:AO20"/>
    <mergeCell ref="D19:N20"/>
    <mergeCell ref="L21:M21"/>
    <mergeCell ref="L13:M13"/>
    <mergeCell ref="D7:N8"/>
    <mergeCell ref="AN8:AO8"/>
    <mergeCell ref="L9:M9"/>
    <mergeCell ref="X9:Y9"/>
    <mergeCell ref="D15:N16"/>
    <mergeCell ref="AN16:AO16"/>
    <mergeCell ref="AN12:AO12"/>
    <mergeCell ref="AN14:AO14"/>
    <mergeCell ref="D11:N12"/>
    <mergeCell ref="X14:Y14"/>
    <mergeCell ref="AQ31:AR31"/>
    <mergeCell ref="AN32:AO32"/>
    <mergeCell ref="AN28:AO28"/>
    <mergeCell ref="D35:N36"/>
    <mergeCell ref="L29:M29"/>
    <mergeCell ref="L17:M17"/>
    <mergeCell ref="X17:Y17"/>
    <mergeCell ref="AQ23:AR23"/>
    <mergeCell ref="AN24:AO24"/>
    <mergeCell ref="L25:M25"/>
    <mergeCell ref="X25:Y25"/>
    <mergeCell ref="AN30:AO30"/>
    <mergeCell ref="D27:N28"/>
    <mergeCell ref="AN36:AO36"/>
    <mergeCell ref="X22:Y22"/>
    <mergeCell ref="AN22:AO22"/>
    <mergeCell ref="AN72:AO72"/>
    <mergeCell ref="AN84:AO84"/>
    <mergeCell ref="AN86:AO86"/>
    <mergeCell ref="AN60:AO60"/>
    <mergeCell ref="AN38:AO38"/>
    <mergeCell ref="X30:Y30"/>
    <mergeCell ref="X21:Y21"/>
    <mergeCell ref="X29:Y29"/>
    <mergeCell ref="X37:Y37"/>
    <mergeCell ref="X58:Y58"/>
    <mergeCell ref="AN58:AO58"/>
    <mergeCell ref="AN56:AO56"/>
    <mergeCell ref="AN53:AO53"/>
    <mergeCell ref="AN40:AO40"/>
    <mergeCell ref="X33:Y33"/>
    <mergeCell ref="X57:Y57"/>
    <mergeCell ref="X42:Y42"/>
    <mergeCell ref="AN42:AO42"/>
    <mergeCell ref="AN44:AO44"/>
    <mergeCell ref="X71:Y71"/>
    <mergeCell ref="X78:Y78"/>
    <mergeCell ref="X85:Y85"/>
    <mergeCell ref="AN70:AO70"/>
    <mergeCell ref="AN79:AO79"/>
    <mergeCell ref="L85:M85"/>
    <mergeCell ref="D94:N95"/>
    <mergeCell ref="X41:Y41"/>
    <mergeCell ref="X111:Y111"/>
    <mergeCell ref="X54:Y54"/>
    <mergeCell ref="D104:N105"/>
    <mergeCell ref="D108:N109"/>
    <mergeCell ref="X72:Y72"/>
    <mergeCell ref="L57:M57"/>
    <mergeCell ref="D52:N53"/>
    <mergeCell ref="L54:M54"/>
    <mergeCell ref="D55:N56"/>
    <mergeCell ref="D43:N44"/>
    <mergeCell ref="L45:M45"/>
    <mergeCell ref="D83:N84"/>
    <mergeCell ref="L78:M78"/>
    <mergeCell ref="L71:M71"/>
    <mergeCell ref="L75:M75"/>
    <mergeCell ref="D73:N74"/>
    <mergeCell ref="X68:Y68"/>
    <mergeCell ref="X79:Y79"/>
    <mergeCell ref="L37:M37"/>
    <mergeCell ref="D39:N40"/>
    <mergeCell ref="L61:M61"/>
    <mergeCell ref="D23:N24"/>
    <mergeCell ref="X61:Y61"/>
    <mergeCell ref="D66:N67"/>
    <mergeCell ref="X64:Y64"/>
    <mergeCell ref="X38:Y38"/>
    <mergeCell ref="L41:M41"/>
    <mergeCell ref="D59:N60"/>
    <mergeCell ref="L33:M33"/>
    <mergeCell ref="X45:Y45"/>
    <mergeCell ref="D31:N32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  <rowBreaks count="1" manualBreakCount="1">
    <brk id="115" max="4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AU114"/>
  <sheetViews>
    <sheetView view="pageBreakPreview" topLeftCell="A77" zoomScale="85" zoomScaleNormal="100" zoomScaleSheetLayoutView="85" workbookViewId="0">
      <selection activeCell="L102" sqref="L102"/>
    </sheetView>
  </sheetViews>
  <sheetFormatPr defaultRowHeight="17.100000000000001" customHeight="1"/>
  <cols>
    <col min="1" max="1" width="4.625" style="149" customWidth="1"/>
    <col min="2" max="2" width="7.625" style="149" customWidth="1"/>
    <col min="3" max="3" width="33.625" style="10" customWidth="1"/>
    <col min="4" max="10" width="2.375" style="149" customWidth="1"/>
    <col min="11" max="16" width="2.375" style="10" customWidth="1"/>
    <col min="17" max="20" width="2.375" style="149" customWidth="1"/>
    <col min="21" max="22" width="2.375" style="150" customWidth="1"/>
    <col min="23" max="23" width="2.375" style="149" customWidth="1"/>
    <col min="24" max="25" width="2.375" style="150" customWidth="1"/>
    <col min="26" max="44" width="2.375" style="149" customWidth="1"/>
    <col min="45" max="46" width="8.625" style="149" customWidth="1"/>
    <col min="47" max="47" width="2.75" style="149" customWidth="1"/>
    <col min="48" max="16384" width="9" style="149"/>
  </cols>
  <sheetData>
    <row r="1" spans="1:47" ht="17.100000000000001" customHeight="1">
      <c r="A1" s="1"/>
    </row>
    <row r="2" spans="1:47" ht="17.100000000000001" customHeight="1">
      <c r="A2" s="1"/>
    </row>
    <row r="3" spans="1:47" ht="17.100000000000001" customHeight="1">
      <c r="A3" s="1"/>
    </row>
    <row r="4" spans="1:47" ht="17.100000000000001" customHeight="1">
      <c r="A4" s="1"/>
      <c r="B4" s="1" t="s">
        <v>1243</v>
      </c>
    </row>
    <row r="5" spans="1:47" s="155" customFormat="1" ht="17.100000000000001" customHeight="1">
      <c r="A5" s="2" t="s">
        <v>1795</v>
      </c>
      <c r="B5" s="151"/>
      <c r="C5" s="11" t="s">
        <v>114</v>
      </c>
      <c r="D5" s="152"/>
      <c r="E5" s="148"/>
      <c r="F5" s="148"/>
      <c r="G5" s="148"/>
      <c r="H5" s="148"/>
      <c r="I5" s="148"/>
      <c r="J5" s="148"/>
      <c r="K5" s="16"/>
      <c r="L5" s="16"/>
      <c r="M5" s="16"/>
      <c r="N5" s="16"/>
      <c r="O5" s="16"/>
      <c r="P5" s="16"/>
      <c r="Q5" s="148"/>
      <c r="R5" s="148"/>
      <c r="S5" s="148"/>
      <c r="T5" s="12"/>
      <c r="U5" s="153"/>
      <c r="V5" s="153"/>
      <c r="W5" s="148"/>
      <c r="X5" s="154" t="s">
        <v>1796</v>
      </c>
      <c r="Y5" s="153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3" t="s">
        <v>115</v>
      </c>
      <c r="AT5" s="3" t="s">
        <v>116</v>
      </c>
      <c r="AU5" s="121"/>
    </row>
    <row r="6" spans="1:47" s="155" customFormat="1" ht="17.100000000000001" customHeight="1">
      <c r="A6" s="4" t="s">
        <v>117</v>
      </c>
      <c r="B6" s="5" t="s">
        <v>118</v>
      </c>
      <c r="C6" s="21"/>
      <c r="D6" s="124"/>
      <c r="E6" s="122"/>
      <c r="F6" s="122"/>
      <c r="G6" s="122"/>
      <c r="H6" s="122"/>
      <c r="I6" s="122"/>
      <c r="J6" s="122"/>
      <c r="K6" s="20"/>
      <c r="L6" s="20"/>
      <c r="M6" s="20"/>
      <c r="N6" s="20"/>
      <c r="O6" s="20"/>
      <c r="P6" s="20"/>
      <c r="Q6" s="122"/>
      <c r="R6" s="122"/>
      <c r="S6" s="122"/>
      <c r="T6" s="122"/>
      <c r="U6" s="156"/>
      <c r="V6" s="156"/>
      <c r="W6" s="122"/>
      <c r="X6" s="156"/>
      <c r="Y6" s="156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6" t="s">
        <v>119</v>
      </c>
      <c r="AT6" s="6" t="s">
        <v>120</v>
      </c>
      <c r="AU6" s="121"/>
    </row>
    <row r="7" spans="1:47" s="155" customFormat="1" ht="17.100000000000001" customHeight="1">
      <c r="A7" s="7">
        <v>16</v>
      </c>
      <c r="B7" s="8">
        <v>8990</v>
      </c>
      <c r="C7" s="9" t="s">
        <v>1687</v>
      </c>
      <c r="D7" s="242" t="s">
        <v>1726</v>
      </c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15"/>
      <c r="P7" s="16"/>
      <c r="Q7" s="16"/>
      <c r="R7" s="16"/>
      <c r="S7" s="16"/>
      <c r="T7" s="28"/>
      <c r="U7" s="28"/>
      <c r="V7" s="148"/>
      <c r="W7" s="16"/>
      <c r="X7" s="44"/>
      <c r="Y7" s="4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26"/>
      <c r="AN7" s="39"/>
      <c r="AO7" s="40"/>
      <c r="AP7" s="53"/>
      <c r="AQ7" s="46"/>
      <c r="AR7" s="52"/>
      <c r="AS7" s="195">
        <f>ROUND(L9*(1+AQ21),0)</f>
        <v>51</v>
      </c>
      <c r="AT7" s="49" t="s">
        <v>1798</v>
      </c>
    </row>
    <row r="8" spans="1:47" s="155" customFormat="1" ht="17.100000000000001" customHeight="1">
      <c r="A8" s="7">
        <v>16</v>
      </c>
      <c r="B8" s="8">
        <v>8991</v>
      </c>
      <c r="C8" s="9" t="s">
        <v>1688</v>
      </c>
      <c r="D8" s="283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123"/>
      <c r="P8" s="19"/>
      <c r="Q8" s="20"/>
      <c r="R8" s="20"/>
      <c r="S8" s="20"/>
      <c r="T8" s="31"/>
      <c r="U8" s="31"/>
      <c r="V8" s="122"/>
      <c r="W8" s="122"/>
      <c r="X8" s="122"/>
      <c r="Y8" s="129"/>
      <c r="Z8" s="43" t="s">
        <v>1799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2" t="s">
        <v>1800</v>
      </c>
      <c r="AN8" s="230">
        <v>1</v>
      </c>
      <c r="AO8" s="231"/>
      <c r="AP8" s="54"/>
      <c r="AQ8" s="27"/>
      <c r="AR8" s="48"/>
      <c r="AS8" s="195">
        <f>ROUND(ROUND(L9*AN8,0)*(1+AQ21),0)</f>
        <v>51</v>
      </c>
      <c r="AT8" s="29"/>
    </row>
    <row r="9" spans="1:47" s="155" customFormat="1" ht="17.100000000000001" customHeight="1">
      <c r="A9" s="7">
        <v>16</v>
      </c>
      <c r="B9" s="8">
        <v>8992</v>
      </c>
      <c r="C9" s="9" t="s">
        <v>1689</v>
      </c>
      <c r="D9" s="55"/>
      <c r="E9" s="56"/>
      <c r="F9" s="56"/>
      <c r="G9" s="159"/>
      <c r="L9" s="241">
        <v>34</v>
      </c>
      <c r="M9" s="241"/>
      <c r="N9" s="14" t="s">
        <v>121</v>
      </c>
      <c r="O9" s="18"/>
      <c r="P9" s="120" t="s">
        <v>265</v>
      </c>
      <c r="Q9" s="92"/>
      <c r="R9" s="92"/>
      <c r="S9" s="92"/>
      <c r="T9" s="92"/>
      <c r="U9" s="92"/>
      <c r="V9" s="33"/>
      <c r="W9" s="24" t="s">
        <v>1800</v>
      </c>
      <c r="X9" s="239">
        <v>0.7</v>
      </c>
      <c r="Y9" s="240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26"/>
      <c r="AN9" s="39"/>
      <c r="AO9" s="40"/>
      <c r="AP9" s="42"/>
      <c r="AQ9" s="37"/>
      <c r="AR9" s="38"/>
      <c r="AS9" s="195">
        <f>ROUND(ROUND(L9*X9,0)*(1+AQ21),0)</f>
        <v>36</v>
      </c>
      <c r="AT9" s="29"/>
    </row>
    <row r="10" spans="1:47" s="155" customFormat="1" ht="17.100000000000001" customHeight="1">
      <c r="A10" s="7">
        <v>16</v>
      </c>
      <c r="B10" s="8">
        <v>8993</v>
      </c>
      <c r="C10" s="9" t="s">
        <v>1093</v>
      </c>
      <c r="D10" s="242" t="s">
        <v>1801</v>
      </c>
      <c r="E10" s="282"/>
      <c r="F10" s="282"/>
      <c r="G10" s="282"/>
      <c r="H10" s="282"/>
      <c r="I10" s="282"/>
      <c r="J10" s="282"/>
      <c r="K10" s="282"/>
      <c r="L10" s="327"/>
      <c r="M10" s="327"/>
      <c r="N10" s="282"/>
      <c r="O10" s="15"/>
      <c r="P10" s="16"/>
      <c r="Q10" s="16"/>
      <c r="R10" s="16"/>
      <c r="S10" s="16"/>
      <c r="T10" s="28"/>
      <c r="U10" s="28"/>
      <c r="V10" s="148"/>
      <c r="W10" s="16"/>
      <c r="X10" s="44"/>
      <c r="Y10" s="45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26"/>
      <c r="AN10" s="39"/>
      <c r="AO10" s="40"/>
      <c r="AP10" s="42"/>
      <c r="AQ10" s="37"/>
      <c r="AR10" s="38"/>
      <c r="AS10" s="195">
        <f>ROUND(L12*(1+AQ21),0)</f>
        <v>102</v>
      </c>
      <c r="AT10" s="29"/>
    </row>
    <row r="11" spans="1:47" s="155" customFormat="1" ht="17.100000000000001" customHeight="1">
      <c r="A11" s="7">
        <v>16</v>
      </c>
      <c r="B11" s="8">
        <v>8994</v>
      </c>
      <c r="C11" s="9" t="s">
        <v>1094</v>
      </c>
      <c r="D11" s="283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123"/>
      <c r="P11" s="19"/>
      <c r="Q11" s="20"/>
      <c r="R11" s="20"/>
      <c r="S11" s="20"/>
      <c r="T11" s="31"/>
      <c r="U11" s="31"/>
      <c r="V11" s="122"/>
      <c r="W11" s="122"/>
      <c r="X11" s="122"/>
      <c r="Y11" s="129"/>
      <c r="Z11" s="43" t="s">
        <v>1799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2" t="s">
        <v>1800</v>
      </c>
      <c r="AN11" s="230">
        <v>1</v>
      </c>
      <c r="AO11" s="231"/>
      <c r="AP11" s="54"/>
      <c r="AQ11" s="27"/>
      <c r="AR11" s="48"/>
      <c r="AS11" s="195">
        <f>ROUND(ROUND(L12*AN11,0)*(1+AQ21),0)</f>
        <v>102</v>
      </c>
      <c r="AT11" s="29"/>
    </row>
    <row r="12" spans="1:47" s="155" customFormat="1" ht="17.100000000000001" customHeight="1">
      <c r="A12" s="7">
        <v>16</v>
      </c>
      <c r="B12" s="8">
        <v>8995</v>
      </c>
      <c r="C12" s="9" t="s">
        <v>86</v>
      </c>
      <c r="D12" s="55"/>
      <c r="E12" s="56"/>
      <c r="F12" s="56"/>
      <c r="G12" s="159"/>
      <c r="L12" s="241">
        <f>$L$9*2</f>
        <v>68</v>
      </c>
      <c r="M12" s="241"/>
      <c r="N12" s="14" t="s">
        <v>121</v>
      </c>
      <c r="O12" s="18"/>
      <c r="P12" s="120" t="s">
        <v>265</v>
      </c>
      <c r="Q12" s="92"/>
      <c r="R12" s="92"/>
      <c r="S12" s="92"/>
      <c r="T12" s="92"/>
      <c r="U12" s="92"/>
      <c r="V12" s="33"/>
      <c r="W12" s="24" t="s">
        <v>1800</v>
      </c>
      <c r="X12" s="239">
        <v>0.7</v>
      </c>
      <c r="Y12" s="240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26"/>
      <c r="AN12" s="39"/>
      <c r="AO12" s="40"/>
      <c r="AP12" s="42"/>
      <c r="AQ12" s="37"/>
      <c r="AR12" s="38"/>
      <c r="AS12" s="195">
        <f>ROUND(ROUND(L12*X12,0)*(1+AQ21),0)</f>
        <v>72</v>
      </c>
      <c r="AT12" s="29"/>
    </row>
    <row r="13" spans="1:47" s="155" customFormat="1" ht="17.100000000000001" hidden="1" customHeight="1">
      <c r="A13" s="7">
        <v>16</v>
      </c>
      <c r="B13" s="8">
        <v>8996</v>
      </c>
      <c r="C13" s="9" t="s">
        <v>87</v>
      </c>
      <c r="D13" s="57"/>
      <c r="E13" s="58"/>
      <c r="F13" s="58"/>
      <c r="G13" s="157"/>
      <c r="H13" s="157"/>
      <c r="I13" s="157"/>
      <c r="J13" s="122"/>
      <c r="K13" s="122"/>
      <c r="L13" s="20"/>
      <c r="M13" s="20"/>
      <c r="N13" s="20"/>
      <c r="O13" s="21"/>
      <c r="P13" s="96"/>
      <c r="Q13" s="97"/>
      <c r="R13" s="97"/>
      <c r="S13" s="97"/>
      <c r="T13" s="97"/>
      <c r="U13" s="97"/>
      <c r="V13" s="50"/>
      <c r="W13" s="22" t="s">
        <v>1800</v>
      </c>
      <c r="X13" s="230">
        <v>0.7</v>
      </c>
      <c r="Y13" s="231"/>
      <c r="Z13" s="43" t="s">
        <v>1799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2" t="s">
        <v>1800</v>
      </c>
      <c r="AN13" s="230">
        <v>1</v>
      </c>
      <c r="AO13" s="231"/>
      <c r="AP13" s="54"/>
      <c r="AQ13" s="27"/>
      <c r="AR13" s="48"/>
      <c r="AS13" s="196">
        <f>ROUND(ROUND(ROUND(L12*X13,0)*AN13,0)*(1+AQ24),0)</f>
        <v>48</v>
      </c>
      <c r="AT13" s="29"/>
    </row>
    <row r="14" spans="1:47" s="155" customFormat="1" ht="17.100000000000001" customHeight="1">
      <c r="A14" s="7">
        <v>16</v>
      </c>
      <c r="B14" s="8">
        <v>8997</v>
      </c>
      <c r="C14" s="9" t="s">
        <v>1690</v>
      </c>
      <c r="D14" s="242" t="s">
        <v>1802</v>
      </c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15"/>
      <c r="P14" s="16"/>
      <c r="Q14" s="16"/>
      <c r="R14" s="16"/>
      <c r="S14" s="16"/>
      <c r="T14" s="28"/>
      <c r="U14" s="28"/>
      <c r="V14" s="148"/>
      <c r="W14" s="16"/>
      <c r="X14" s="44"/>
      <c r="Y14" s="45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26"/>
      <c r="AN14" s="39"/>
      <c r="AO14" s="40"/>
      <c r="AP14" s="42"/>
      <c r="AQ14" s="37"/>
      <c r="AR14" s="38"/>
      <c r="AS14" s="195">
        <f>ROUND(L16*(1+AQ21),0)</f>
        <v>153</v>
      </c>
      <c r="AT14" s="29"/>
    </row>
    <row r="15" spans="1:47" s="155" customFormat="1" ht="17.100000000000001" customHeight="1">
      <c r="A15" s="7">
        <v>16</v>
      </c>
      <c r="B15" s="8">
        <v>8998</v>
      </c>
      <c r="C15" s="9" t="s">
        <v>1691</v>
      </c>
      <c r="D15" s="283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123"/>
      <c r="P15" s="19"/>
      <c r="Q15" s="20"/>
      <c r="R15" s="20"/>
      <c r="S15" s="20"/>
      <c r="T15" s="31"/>
      <c r="U15" s="31"/>
      <c r="V15" s="122"/>
      <c r="W15" s="122"/>
      <c r="X15" s="122"/>
      <c r="Y15" s="129"/>
      <c r="Z15" s="43" t="s">
        <v>1799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2" t="s">
        <v>1800</v>
      </c>
      <c r="AN15" s="230">
        <v>1</v>
      </c>
      <c r="AO15" s="231"/>
      <c r="AP15" s="54"/>
      <c r="AQ15" s="27"/>
      <c r="AR15" s="48"/>
      <c r="AS15" s="195">
        <f>ROUND(ROUND(L16*AN15,0)*(1+AQ21),0)</f>
        <v>153</v>
      </c>
      <c r="AT15" s="29"/>
    </row>
    <row r="16" spans="1:47" s="155" customFormat="1" ht="17.100000000000001" customHeight="1">
      <c r="A16" s="7">
        <v>16</v>
      </c>
      <c r="B16" s="8">
        <v>8999</v>
      </c>
      <c r="C16" s="9" t="s">
        <v>1692</v>
      </c>
      <c r="D16" s="55"/>
      <c r="E16" s="56"/>
      <c r="F16" s="56"/>
      <c r="G16" s="159"/>
      <c r="L16" s="241">
        <f>$L$9*3</f>
        <v>102</v>
      </c>
      <c r="M16" s="241"/>
      <c r="N16" s="14" t="s">
        <v>121</v>
      </c>
      <c r="O16" s="18"/>
      <c r="P16" s="120" t="s">
        <v>265</v>
      </c>
      <c r="Q16" s="92"/>
      <c r="R16" s="92"/>
      <c r="S16" s="92"/>
      <c r="T16" s="92"/>
      <c r="U16" s="92"/>
      <c r="V16" s="33"/>
      <c r="W16" s="24" t="s">
        <v>1800</v>
      </c>
      <c r="X16" s="239">
        <v>0.7</v>
      </c>
      <c r="Y16" s="240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26"/>
      <c r="AN16" s="39"/>
      <c r="AO16" s="40"/>
      <c r="AP16" s="42"/>
      <c r="AQ16" s="37"/>
      <c r="AR16" s="38"/>
      <c r="AS16" s="195">
        <f>ROUND(ROUND(L16*X16,0)*(1+AQ21),0)</f>
        <v>107</v>
      </c>
      <c r="AT16" s="29"/>
    </row>
    <row r="17" spans="1:46" s="155" customFormat="1" ht="17.100000000000001" customHeight="1">
      <c r="A17" s="7">
        <v>16</v>
      </c>
      <c r="B17" s="8">
        <v>9000</v>
      </c>
      <c r="C17" s="9" t="s">
        <v>1095</v>
      </c>
      <c r="D17" s="242" t="s">
        <v>1803</v>
      </c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15"/>
      <c r="P17" s="16"/>
      <c r="Q17" s="16"/>
      <c r="R17" s="16"/>
      <c r="S17" s="16"/>
      <c r="T17" s="28"/>
      <c r="U17" s="28"/>
      <c r="V17" s="148"/>
      <c r="W17" s="16"/>
      <c r="X17" s="44"/>
      <c r="Y17" s="45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26"/>
      <c r="AN17" s="39"/>
      <c r="AO17" s="40"/>
      <c r="AP17" s="252" t="s">
        <v>829</v>
      </c>
      <c r="AQ17" s="253"/>
      <c r="AR17" s="254"/>
      <c r="AS17" s="195">
        <f>ROUND(L19*(1+AQ21),0)</f>
        <v>204</v>
      </c>
      <c r="AT17" s="29"/>
    </row>
    <row r="18" spans="1:46" s="155" customFormat="1" ht="17.100000000000001" customHeight="1">
      <c r="A18" s="7">
        <v>16</v>
      </c>
      <c r="B18" s="8">
        <v>9001</v>
      </c>
      <c r="C18" s="9" t="s">
        <v>1096</v>
      </c>
      <c r="D18" s="283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123"/>
      <c r="P18" s="19"/>
      <c r="Q18" s="20"/>
      <c r="R18" s="20"/>
      <c r="S18" s="20"/>
      <c r="T18" s="31"/>
      <c r="U18" s="31"/>
      <c r="V18" s="122"/>
      <c r="W18" s="122"/>
      <c r="X18" s="122"/>
      <c r="Y18" s="129"/>
      <c r="Z18" s="43" t="s">
        <v>1799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2" t="s">
        <v>1800</v>
      </c>
      <c r="AN18" s="230">
        <v>1</v>
      </c>
      <c r="AO18" s="231"/>
      <c r="AP18" s="252"/>
      <c r="AQ18" s="253"/>
      <c r="AR18" s="254"/>
      <c r="AS18" s="195">
        <f>ROUND(ROUND(L19*AN18,0)*(1+AQ21),0)</f>
        <v>204</v>
      </c>
      <c r="AT18" s="29"/>
    </row>
    <row r="19" spans="1:46" s="155" customFormat="1" ht="17.100000000000001" customHeight="1">
      <c r="A19" s="7">
        <v>16</v>
      </c>
      <c r="B19" s="8">
        <v>9002</v>
      </c>
      <c r="C19" s="9" t="s">
        <v>88</v>
      </c>
      <c r="D19" s="55"/>
      <c r="E19" s="56"/>
      <c r="F19" s="56"/>
      <c r="G19" s="159"/>
      <c r="L19" s="241">
        <f>$L$9*4</f>
        <v>136</v>
      </c>
      <c r="M19" s="241"/>
      <c r="N19" s="14" t="s">
        <v>121</v>
      </c>
      <c r="O19" s="18"/>
      <c r="P19" s="120" t="s">
        <v>265</v>
      </c>
      <c r="Q19" s="92"/>
      <c r="R19" s="92"/>
      <c r="S19" s="92"/>
      <c r="T19" s="92"/>
      <c r="U19" s="92"/>
      <c r="V19" s="33"/>
      <c r="W19" s="24" t="s">
        <v>1800</v>
      </c>
      <c r="X19" s="239">
        <v>0.7</v>
      </c>
      <c r="Y19" s="240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26"/>
      <c r="AN19" s="39"/>
      <c r="AO19" s="40"/>
      <c r="AP19" s="252"/>
      <c r="AQ19" s="253"/>
      <c r="AR19" s="254"/>
      <c r="AS19" s="195">
        <f>ROUND(ROUND(L19*X19,0)*(1+AQ21),0)</f>
        <v>143</v>
      </c>
      <c r="AT19" s="29"/>
    </row>
    <row r="20" spans="1:46" s="155" customFormat="1" ht="17.100000000000001" hidden="1" customHeight="1">
      <c r="A20" s="7">
        <v>16</v>
      </c>
      <c r="B20" s="8">
        <v>9003</v>
      </c>
      <c r="C20" s="9" t="s">
        <v>89</v>
      </c>
      <c r="D20" s="57"/>
      <c r="E20" s="58"/>
      <c r="F20" s="58"/>
      <c r="G20" s="157"/>
      <c r="H20" s="157"/>
      <c r="I20" s="157"/>
      <c r="J20" s="122"/>
      <c r="K20" s="122"/>
      <c r="L20" s="20"/>
      <c r="M20" s="20"/>
      <c r="N20" s="20"/>
      <c r="O20" s="21"/>
      <c r="P20" s="96"/>
      <c r="Q20" s="97"/>
      <c r="R20" s="97"/>
      <c r="S20" s="97"/>
      <c r="T20" s="97"/>
      <c r="U20" s="97"/>
      <c r="V20" s="50"/>
      <c r="W20" s="22" t="s">
        <v>1800</v>
      </c>
      <c r="X20" s="230">
        <v>0.7</v>
      </c>
      <c r="Y20" s="231"/>
      <c r="Z20" s="43" t="s">
        <v>1799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2" t="s">
        <v>1800</v>
      </c>
      <c r="AN20" s="230">
        <v>1</v>
      </c>
      <c r="AO20" s="231"/>
      <c r="AP20" s="252"/>
      <c r="AQ20" s="253"/>
      <c r="AR20" s="254"/>
      <c r="AS20" s="196">
        <f>ROUND(ROUND(ROUND(L19*X20,0)*AN20,0)*(1+AQ24),0)</f>
        <v>95</v>
      </c>
      <c r="AT20" s="29"/>
    </row>
    <row r="21" spans="1:46" s="155" customFormat="1" ht="17.100000000000001" customHeight="1">
      <c r="A21" s="7">
        <v>16</v>
      </c>
      <c r="B21" s="8">
        <v>9004</v>
      </c>
      <c r="C21" s="9" t="s">
        <v>1693</v>
      </c>
      <c r="D21" s="232" t="s">
        <v>1804</v>
      </c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15"/>
      <c r="P21" s="16"/>
      <c r="Q21" s="16"/>
      <c r="R21" s="16"/>
      <c r="S21" s="16"/>
      <c r="T21" s="28"/>
      <c r="U21" s="28"/>
      <c r="V21" s="148"/>
      <c r="W21" s="16"/>
      <c r="X21" s="44"/>
      <c r="Y21" s="45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26"/>
      <c r="AN21" s="39"/>
      <c r="AO21" s="40"/>
      <c r="AP21" s="36" t="s">
        <v>1800</v>
      </c>
      <c r="AQ21" s="239">
        <v>0.5</v>
      </c>
      <c r="AR21" s="240"/>
      <c r="AS21" s="195">
        <f>ROUND(L23*(1+AQ21),0)</f>
        <v>255</v>
      </c>
      <c r="AT21" s="29"/>
    </row>
    <row r="22" spans="1:46" s="155" customFormat="1" ht="17.100000000000001" customHeight="1">
      <c r="A22" s="7">
        <v>16</v>
      </c>
      <c r="B22" s="8">
        <v>9005</v>
      </c>
      <c r="C22" s="9" t="s">
        <v>1694</v>
      </c>
      <c r="D22" s="234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123"/>
      <c r="P22" s="19"/>
      <c r="Q22" s="20"/>
      <c r="R22" s="20"/>
      <c r="S22" s="20"/>
      <c r="T22" s="31"/>
      <c r="U22" s="31"/>
      <c r="V22" s="122"/>
      <c r="W22" s="122"/>
      <c r="X22" s="122"/>
      <c r="Y22" s="129"/>
      <c r="Z22" s="43" t="s">
        <v>1799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2" t="s">
        <v>1800</v>
      </c>
      <c r="AN22" s="230">
        <v>1</v>
      </c>
      <c r="AO22" s="231"/>
      <c r="AR22" s="67" t="s">
        <v>824</v>
      </c>
      <c r="AS22" s="195">
        <f>ROUND(ROUND(L23*AN22,0)*(1+AQ21),0)</f>
        <v>255</v>
      </c>
      <c r="AT22" s="29"/>
    </row>
    <row r="23" spans="1:46" s="155" customFormat="1" ht="17.100000000000001" customHeight="1">
      <c r="A23" s="7">
        <v>16</v>
      </c>
      <c r="B23" s="8">
        <v>9006</v>
      </c>
      <c r="C23" s="9" t="s">
        <v>1695</v>
      </c>
      <c r="D23" s="55"/>
      <c r="E23" s="56"/>
      <c r="F23" s="56"/>
      <c r="G23" s="159"/>
      <c r="L23" s="241">
        <f>$L$9*5</f>
        <v>170</v>
      </c>
      <c r="M23" s="241"/>
      <c r="N23" s="14" t="s">
        <v>121</v>
      </c>
      <c r="O23" s="18"/>
      <c r="P23" s="120" t="s">
        <v>265</v>
      </c>
      <c r="Q23" s="92"/>
      <c r="R23" s="92"/>
      <c r="S23" s="92"/>
      <c r="T23" s="92"/>
      <c r="U23" s="92"/>
      <c r="V23" s="33"/>
      <c r="W23" s="24" t="s">
        <v>1800</v>
      </c>
      <c r="X23" s="239">
        <v>0.7</v>
      </c>
      <c r="Y23" s="240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26"/>
      <c r="AN23" s="39"/>
      <c r="AO23" s="40"/>
      <c r="AS23" s="195">
        <f>ROUND(ROUND(L23*X23,0)*(1+AQ21),0)</f>
        <v>179</v>
      </c>
      <c r="AT23" s="29"/>
    </row>
    <row r="24" spans="1:46" s="155" customFormat="1" ht="17.100000000000001" customHeight="1">
      <c r="A24" s="7">
        <v>16</v>
      </c>
      <c r="B24" s="8">
        <v>9007</v>
      </c>
      <c r="C24" s="9" t="s">
        <v>1097</v>
      </c>
      <c r="D24" s="232" t="s">
        <v>1805</v>
      </c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15"/>
      <c r="P24" s="16"/>
      <c r="Q24" s="16"/>
      <c r="R24" s="16"/>
      <c r="S24" s="16"/>
      <c r="T24" s="28"/>
      <c r="U24" s="28"/>
      <c r="V24" s="148"/>
      <c r="W24" s="16"/>
      <c r="X24" s="44"/>
      <c r="Y24" s="45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26"/>
      <c r="AN24" s="39"/>
      <c r="AO24" s="40"/>
      <c r="AP24" s="36"/>
      <c r="AQ24" s="239"/>
      <c r="AR24" s="240"/>
      <c r="AS24" s="195">
        <f>ROUND(L26*(1+AQ21),0)</f>
        <v>306</v>
      </c>
      <c r="AT24" s="29"/>
    </row>
    <row r="25" spans="1:46" s="155" customFormat="1" ht="17.100000000000001" customHeight="1">
      <c r="A25" s="7">
        <v>16</v>
      </c>
      <c r="B25" s="8">
        <v>9008</v>
      </c>
      <c r="C25" s="9" t="s">
        <v>1098</v>
      </c>
      <c r="D25" s="234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123"/>
      <c r="P25" s="19"/>
      <c r="Q25" s="20"/>
      <c r="R25" s="20"/>
      <c r="S25" s="20"/>
      <c r="T25" s="31"/>
      <c r="U25" s="31"/>
      <c r="V25" s="122"/>
      <c r="W25" s="122"/>
      <c r="X25" s="122"/>
      <c r="Y25" s="129"/>
      <c r="Z25" s="43" t="s">
        <v>1799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2" t="s">
        <v>1800</v>
      </c>
      <c r="AN25" s="230">
        <v>1</v>
      </c>
      <c r="AO25" s="231"/>
      <c r="AR25" s="67"/>
      <c r="AS25" s="195">
        <f>ROUND(ROUND(L26*AN25,0)*(1+AQ21),0)</f>
        <v>306</v>
      </c>
      <c r="AT25" s="29"/>
    </row>
    <row r="26" spans="1:46" s="155" customFormat="1" ht="17.100000000000001" customHeight="1">
      <c r="A26" s="7">
        <v>16</v>
      </c>
      <c r="B26" s="8">
        <v>9009</v>
      </c>
      <c r="C26" s="9" t="s">
        <v>90</v>
      </c>
      <c r="D26" s="55"/>
      <c r="E26" s="56"/>
      <c r="F26" s="56"/>
      <c r="G26" s="159"/>
      <c r="L26" s="241">
        <f>$L$9*6</f>
        <v>204</v>
      </c>
      <c r="M26" s="241"/>
      <c r="N26" s="14" t="s">
        <v>121</v>
      </c>
      <c r="O26" s="18"/>
      <c r="P26" s="120" t="s">
        <v>265</v>
      </c>
      <c r="Q26" s="92"/>
      <c r="R26" s="92"/>
      <c r="S26" s="92"/>
      <c r="T26" s="92"/>
      <c r="U26" s="92"/>
      <c r="V26" s="33"/>
      <c r="W26" s="24" t="s">
        <v>1800</v>
      </c>
      <c r="X26" s="239">
        <v>0.7</v>
      </c>
      <c r="Y26" s="240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26"/>
      <c r="AN26" s="39"/>
      <c r="AO26" s="40"/>
      <c r="AS26" s="195">
        <f>ROUND(ROUND(L26*X26,0)*(1+AQ21),0)</f>
        <v>215</v>
      </c>
      <c r="AT26" s="29"/>
    </row>
    <row r="27" spans="1:46" s="155" customFormat="1" ht="17.100000000000001" hidden="1" customHeight="1">
      <c r="A27" s="7">
        <v>16</v>
      </c>
      <c r="B27" s="8">
        <v>9010</v>
      </c>
      <c r="C27" s="9" t="s">
        <v>91</v>
      </c>
      <c r="D27" s="57"/>
      <c r="E27" s="58"/>
      <c r="F27" s="58"/>
      <c r="G27" s="157"/>
      <c r="H27" s="157"/>
      <c r="I27" s="157"/>
      <c r="J27" s="122"/>
      <c r="K27" s="122"/>
      <c r="L27" s="20"/>
      <c r="M27" s="20"/>
      <c r="N27" s="20"/>
      <c r="O27" s="21"/>
      <c r="P27" s="96"/>
      <c r="Q27" s="97"/>
      <c r="R27" s="97"/>
      <c r="S27" s="97"/>
      <c r="T27" s="97"/>
      <c r="U27" s="97"/>
      <c r="V27" s="50"/>
      <c r="W27" s="22" t="s">
        <v>1800</v>
      </c>
      <c r="X27" s="230">
        <v>0.7</v>
      </c>
      <c r="Y27" s="231"/>
      <c r="Z27" s="43" t="s">
        <v>1799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2" t="s">
        <v>1800</v>
      </c>
      <c r="AN27" s="230">
        <v>1</v>
      </c>
      <c r="AO27" s="231"/>
      <c r="AS27" s="196">
        <f>ROUND(ROUND(ROUND(L26*X27,0)*AN27,0)*(1+AQ24),0)</f>
        <v>143</v>
      </c>
      <c r="AT27" s="29"/>
    </row>
    <row r="28" spans="1:46" s="155" customFormat="1" ht="17.100000000000001" customHeight="1">
      <c r="A28" s="7">
        <v>16</v>
      </c>
      <c r="B28" s="8">
        <v>9011</v>
      </c>
      <c r="C28" s="9" t="s">
        <v>1696</v>
      </c>
      <c r="D28" s="232" t="s">
        <v>1806</v>
      </c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15"/>
      <c r="P28" s="16"/>
      <c r="Q28" s="16"/>
      <c r="R28" s="16"/>
      <c r="S28" s="16"/>
      <c r="T28" s="28"/>
      <c r="U28" s="28"/>
      <c r="V28" s="148"/>
      <c r="W28" s="16"/>
      <c r="X28" s="44"/>
      <c r="Y28" s="45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26"/>
      <c r="AN28" s="39"/>
      <c r="AO28" s="40"/>
      <c r="AP28" s="36"/>
      <c r="AQ28" s="239"/>
      <c r="AR28" s="240"/>
      <c r="AS28" s="195">
        <f>ROUND(L30*(1+AQ21),0)</f>
        <v>357</v>
      </c>
      <c r="AT28" s="29"/>
    </row>
    <row r="29" spans="1:46" s="155" customFormat="1" ht="17.100000000000001" customHeight="1">
      <c r="A29" s="7">
        <v>16</v>
      </c>
      <c r="B29" s="8">
        <v>9012</v>
      </c>
      <c r="C29" s="9" t="s">
        <v>1697</v>
      </c>
      <c r="D29" s="234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123"/>
      <c r="P29" s="19"/>
      <c r="Q29" s="20"/>
      <c r="R29" s="20"/>
      <c r="S29" s="20"/>
      <c r="T29" s="31"/>
      <c r="U29" s="31"/>
      <c r="V29" s="122"/>
      <c r="W29" s="122"/>
      <c r="X29" s="122"/>
      <c r="Y29" s="129"/>
      <c r="Z29" s="43" t="s">
        <v>1799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2" t="s">
        <v>1800</v>
      </c>
      <c r="AN29" s="230">
        <v>1</v>
      </c>
      <c r="AO29" s="231"/>
      <c r="AR29" s="67"/>
      <c r="AS29" s="195">
        <f>ROUND(ROUND(L30*AN29,0)*(1+AQ21),0)</f>
        <v>357</v>
      </c>
      <c r="AT29" s="29"/>
    </row>
    <row r="30" spans="1:46" s="155" customFormat="1" ht="17.100000000000001" customHeight="1">
      <c r="A30" s="7">
        <v>16</v>
      </c>
      <c r="B30" s="8">
        <v>9013</v>
      </c>
      <c r="C30" s="9" t="s">
        <v>1698</v>
      </c>
      <c r="D30" s="55"/>
      <c r="E30" s="56"/>
      <c r="F30" s="56"/>
      <c r="G30" s="159"/>
      <c r="L30" s="241">
        <f>$L$9*7</f>
        <v>238</v>
      </c>
      <c r="M30" s="241"/>
      <c r="N30" s="14" t="s">
        <v>121</v>
      </c>
      <c r="O30" s="18"/>
      <c r="P30" s="120" t="s">
        <v>265</v>
      </c>
      <c r="Q30" s="92"/>
      <c r="R30" s="92"/>
      <c r="S30" s="92"/>
      <c r="T30" s="92"/>
      <c r="U30" s="92"/>
      <c r="V30" s="33"/>
      <c r="W30" s="24" t="s">
        <v>1800</v>
      </c>
      <c r="X30" s="239">
        <v>0.7</v>
      </c>
      <c r="Y30" s="240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26"/>
      <c r="AN30" s="39"/>
      <c r="AO30" s="40"/>
      <c r="AS30" s="195">
        <f>ROUND(ROUND(L30*X30,0)*(1+AQ21),0)</f>
        <v>251</v>
      </c>
      <c r="AT30" s="29"/>
    </row>
    <row r="31" spans="1:46" s="155" customFormat="1" ht="17.100000000000001" customHeight="1">
      <c r="A31" s="7">
        <v>16</v>
      </c>
      <c r="B31" s="8">
        <v>9014</v>
      </c>
      <c r="C31" s="9" t="s">
        <v>1099</v>
      </c>
      <c r="D31" s="232" t="s">
        <v>1807</v>
      </c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15"/>
      <c r="P31" s="16"/>
      <c r="Q31" s="16"/>
      <c r="R31" s="16"/>
      <c r="S31" s="16"/>
      <c r="T31" s="28"/>
      <c r="U31" s="28"/>
      <c r="V31" s="148"/>
      <c r="W31" s="16"/>
      <c r="X31" s="44"/>
      <c r="Y31" s="45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26"/>
      <c r="AN31" s="39"/>
      <c r="AO31" s="40"/>
      <c r="AR31" s="123"/>
      <c r="AS31" s="195">
        <f>ROUND(L33*(1+AQ21),0)</f>
        <v>408</v>
      </c>
      <c r="AT31" s="29"/>
    </row>
    <row r="32" spans="1:46" s="155" customFormat="1" ht="17.100000000000001" customHeight="1">
      <c r="A32" s="7">
        <v>16</v>
      </c>
      <c r="B32" s="8">
        <v>9015</v>
      </c>
      <c r="C32" s="9" t="s">
        <v>1100</v>
      </c>
      <c r="D32" s="234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123"/>
      <c r="P32" s="19"/>
      <c r="Q32" s="20"/>
      <c r="R32" s="20"/>
      <c r="S32" s="20"/>
      <c r="T32" s="31"/>
      <c r="U32" s="31"/>
      <c r="V32" s="122"/>
      <c r="W32" s="122"/>
      <c r="X32" s="122"/>
      <c r="Y32" s="129"/>
      <c r="Z32" s="43" t="s">
        <v>1808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2" t="s">
        <v>1809</v>
      </c>
      <c r="AN32" s="230">
        <v>1</v>
      </c>
      <c r="AO32" s="231"/>
      <c r="AS32" s="195">
        <f>ROUND(ROUND(L33*AN32,0)*(1+AQ21),0)</f>
        <v>408</v>
      </c>
      <c r="AT32" s="29"/>
    </row>
    <row r="33" spans="1:46" s="155" customFormat="1" ht="17.100000000000001" customHeight="1">
      <c r="A33" s="7">
        <v>16</v>
      </c>
      <c r="B33" s="8">
        <v>9016</v>
      </c>
      <c r="C33" s="9" t="s">
        <v>92</v>
      </c>
      <c r="D33" s="55"/>
      <c r="E33" s="56"/>
      <c r="F33" s="56"/>
      <c r="G33" s="159"/>
      <c r="L33" s="241">
        <f>$L$9*8</f>
        <v>272</v>
      </c>
      <c r="M33" s="241"/>
      <c r="N33" s="14" t="s">
        <v>121</v>
      </c>
      <c r="O33" s="18"/>
      <c r="P33" s="120" t="s">
        <v>265</v>
      </c>
      <c r="Q33" s="92"/>
      <c r="R33" s="92"/>
      <c r="S33" s="92"/>
      <c r="T33" s="92"/>
      <c r="U33" s="92"/>
      <c r="V33" s="33"/>
      <c r="W33" s="24" t="s">
        <v>1809</v>
      </c>
      <c r="X33" s="239">
        <v>0.7</v>
      </c>
      <c r="Y33" s="240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26"/>
      <c r="AN33" s="39"/>
      <c r="AO33" s="40"/>
      <c r="AP33" s="42"/>
      <c r="AQ33" s="37"/>
      <c r="AR33" s="38"/>
      <c r="AS33" s="195">
        <f>ROUND(ROUND(L33*X33,0)*(1+AQ21),0)</f>
        <v>285</v>
      </c>
      <c r="AT33" s="29"/>
    </row>
    <row r="34" spans="1:46" s="155" customFormat="1" ht="17.100000000000001" hidden="1" customHeight="1">
      <c r="A34" s="7">
        <v>16</v>
      </c>
      <c r="B34" s="8">
        <v>9017</v>
      </c>
      <c r="C34" s="9" t="s">
        <v>93</v>
      </c>
      <c r="D34" s="57"/>
      <c r="E34" s="58"/>
      <c r="F34" s="58"/>
      <c r="G34" s="157"/>
      <c r="H34" s="157"/>
      <c r="I34" s="157"/>
      <c r="J34" s="122"/>
      <c r="K34" s="122"/>
      <c r="L34" s="20"/>
      <c r="M34" s="20"/>
      <c r="N34" s="20"/>
      <c r="O34" s="21"/>
      <c r="P34" s="96"/>
      <c r="Q34" s="97"/>
      <c r="R34" s="97"/>
      <c r="S34" s="97"/>
      <c r="T34" s="97"/>
      <c r="U34" s="97"/>
      <c r="V34" s="50"/>
      <c r="W34" s="22" t="s">
        <v>1809</v>
      </c>
      <c r="X34" s="230">
        <v>0.7</v>
      </c>
      <c r="Y34" s="231"/>
      <c r="Z34" s="43" t="s">
        <v>1808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2" t="s">
        <v>1809</v>
      </c>
      <c r="AN34" s="230">
        <v>1</v>
      </c>
      <c r="AO34" s="231"/>
      <c r="AP34" s="54"/>
      <c r="AQ34" s="27"/>
      <c r="AR34" s="48"/>
      <c r="AS34" s="196">
        <f>ROUND(ROUND(ROUND(L33*X34,0)*AN34,0)*(1+AQ24),0)</f>
        <v>190</v>
      </c>
      <c r="AT34" s="29"/>
    </row>
    <row r="35" spans="1:46" s="155" customFormat="1" ht="17.100000000000001" customHeight="1">
      <c r="A35" s="7">
        <v>16</v>
      </c>
      <c r="B35" s="8">
        <v>9018</v>
      </c>
      <c r="C35" s="9" t="s">
        <v>1699</v>
      </c>
      <c r="D35" s="232" t="s">
        <v>1810</v>
      </c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15"/>
      <c r="P35" s="16"/>
      <c r="Q35" s="16"/>
      <c r="R35" s="16"/>
      <c r="S35" s="16"/>
      <c r="T35" s="28"/>
      <c r="U35" s="28"/>
      <c r="V35" s="148"/>
      <c r="W35" s="16"/>
      <c r="X35" s="44"/>
      <c r="Y35" s="45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26"/>
      <c r="AN35" s="39"/>
      <c r="AO35" s="40"/>
      <c r="AP35" s="42"/>
      <c r="AQ35" s="37"/>
      <c r="AR35" s="38"/>
      <c r="AS35" s="195">
        <f>ROUND(L37*(1+AQ21),0)</f>
        <v>459</v>
      </c>
      <c r="AT35" s="29"/>
    </row>
    <row r="36" spans="1:46" s="155" customFormat="1" ht="17.100000000000001" customHeight="1">
      <c r="A36" s="7">
        <v>16</v>
      </c>
      <c r="B36" s="8">
        <v>9019</v>
      </c>
      <c r="C36" s="9" t="s">
        <v>1700</v>
      </c>
      <c r="D36" s="234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123"/>
      <c r="P36" s="19"/>
      <c r="Q36" s="20"/>
      <c r="R36" s="20"/>
      <c r="S36" s="20"/>
      <c r="T36" s="31"/>
      <c r="U36" s="31"/>
      <c r="V36" s="122"/>
      <c r="W36" s="122"/>
      <c r="X36" s="122"/>
      <c r="Y36" s="129"/>
      <c r="Z36" s="43" t="s">
        <v>1808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2" t="s">
        <v>1809</v>
      </c>
      <c r="AN36" s="230">
        <v>1</v>
      </c>
      <c r="AO36" s="231"/>
      <c r="AP36" s="54"/>
      <c r="AQ36" s="27"/>
      <c r="AR36" s="48"/>
      <c r="AS36" s="195">
        <f>ROUND(ROUND(L37*AN36,0)*(1+AQ21),0)</f>
        <v>459</v>
      </c>
      <c r="AT36" s="29"/>
    </row>
    <row r="37" spans="1:46" s="155" customFormat="1" ht="17.100000000000001" customHeight="1">
      <c r="A37" s="7">
        <v>16</v>
      </c>
      <c r="B37" s="8">
        <v>9020</v>
      </c>
      <c r="C37" s="9" t="s">
        <v>1701</v>
      </c>
      <c r="D37" s="55"/>
      <c r="E37" s="56"/>
      <c r="F37" s="56"/>
      <c r="G37" s="159"/>
      <c r="L37" s="241">
        <f>$L$9*9</f>
        <v>306</v>
      </c>
      <c r="M37" s="241"/>
      <c r="N37" s="14" t="s">
        <v>121</v>
      </c>
      <c r="O37" s="18"/>
      <c r="P37" s="120" t="s">
        <v>265</v>
      </c>
      <c r="Q37" s="92"/>
      <c r="R37" s="92"/>
      <c r="S37" s="92"/>
      <c r="T37" s="92"/>
      <c r="U37" s="92"/>
      <c r="V37" s="33"/>
      <c r="W37" s="24" t="s">
        <v>1809</v>
      </c>
      <c r="X37" s="239">
        <v>0.7</v>
      </c>
      <c r="Y37" s="240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26"/>
      <c r="AN37" s="39"/>
      <c r="AO37" s="40"/>
      <c r="AP37" s="42"/>
      <c r="AQ37" s="37"/>
      <c r="AR37" s="38"/>
      <c r="AS37" s="195">
        <f>ROUND(ROUND(L37*X37,0)*(1+AQ21),0)</f>
        <v>321</v>
      </c>
      <c r="AT37" s="29"/>
    </row>
    <row r="38" spans="1:46" s="155" customFormat="1" ht="17.100000000000001" customHeight="1">
      <c r="A38" s="7">
        <v>16</v>
      </c>
      <c r="B38" s="8">
        <v>9021</v>
      </c>
      <c r="C38" s="9" t="s">
        <v>1101</v>
      </c>
      <c r="D38" s="232" t="s">
        <v>1811</v>
      </c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15"/>
      <c r="P38" s="16"/>
      <c r="Q38" s="16"/>
      <c r="R38" s="16"/>
      <c r="S38" s="16"/>
      <c r="T38" s="28"/>
      <c r="U38" s="28"/>
      <c r="V38" s="148"/>
      <c r="W38" s="16"/>
      <c r="X38" s="44"/>
      <c r="Y38" s="45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26"/>
      <c r="AN38" s="39"/>
      <c r="AO38" s="40"/>
      <c r="AP38" s="42"/>
      <c r="AQ38" s="37"/>
      <c r="AR38" s="38"/>
      <c r="AS38" s="195">
        <f>ROUND(L40*(1+AQ21),0)</f>
        <v>510</v>
      </c>
      <c r="AT38" s="29"/>
    </row>
    <row r="39" spans="1:46" s="155" customFormat="1" ht="17.100000000000001" customHeight="1">
      <c r="A39" s="7">
        <v>16</v>
      </c>
      <c r="B39" s="8">
        <v>9022</v>
      </c>
      <c r="C39" s="9" t="s">
        <v>1102</v>
      </c>
      <c r="D39" s="234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123"/>
      <c r="P39" s="19"/>
      <c r="Q39" s="20"/>
      <c r="R39" s="20"/>
      <c r="S39" s="20"/>
      <c r="T39" s="31"/>
      <c r="U39" s="31"/>
      <c r="V39" s="122"/>
      <c r="W39" s="122"/>
      <c r="X39" s="122"/>
      <c r="Y39" s="129"/>
      <c r="Z39" s="43" t="s">
        <v>1808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2" t="s">
        <v>1809</v>
      </c>
      <c r="AN39" s="230">
        <v>1</v>
      </c>
      <c r="AO39" s="231"/>
      <c r="AP39" s="54"/>
      <c r="AQ39" s="27"/>
      <c r="AR39" s="48"/>
      <c r="AS39" s="195">
        <f>ROUND(ROUND(L40*AN39,0)*(1+AQ21),0)</f>
        <v>510</v>
      </c>
      <c r="AT39" s="29"/>
    </row>
    <row r="40" spans="1:46" s="155" customFormat="1" ht="17.100000000000001" customHeight="1">
      <c r="A40" s="7">
        <v>16</v>
      </c>
      <c r="B40" s="8">
        <v>9023</v>
      </c>
      <c r="C40" s="9" t="s">
        <v>94</v>
      </c>
      <c r="D40" s="55"/>
      <c r="E40" s="56"/>
      <c r="F40" s="56"/>
      <c r="G40" s="159"/>
      <c r="L40" s="241">
        <f>$L$9*10</f>
        <v>340</v>
      </c>
      <c r="M40" s="241"/>
      <c r="N40" s="14" t="s">
        <v>121</v>
      </c>
      <c r="O40" s="18"/>
      <c r="P40" s="120" t="s">
        <v>265</v>
      </c>
      <c r="Q40" s="92"/>
      <c r="R40" s="92"/>
      <c r="S40" s="92"/>
      <c r="T40" s="92"/>
      <c r="U40" s="92"/>
      <c r="V40" s="33"/>
      <c r="W40" s="24" t="s">
        <v>1809</v>
      </c>
      <c r="X40" s="239">
        <v>0.7</v>
      </c>
      <c r="Y40" s="240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26"/>
      <c r="AN40" s="39"/>
      <c r="AO40" s="40"/>
      <c r="AP40" s="42"/>
      <c r="AQ40" s="37"/>
      <c r="AR40" s="38"/>
      <c r="AS40" s="195">
        <f>ROUND(ROUND(L40*X40,0)*(1+AQ21),0)</f>
        <v>357</v>
      </c>
      <c r="AT40" s="29"/>
    </row>
    <row r="41" spans="1:46" s="155" customFormat="1" ht="17.100000000000001" hidden="1" customHeight="1">
      <c r="A41" s="7">
        <v>16</v>
      </c>
      <c r="B41" s="8">
        <v>9024</v>
      </c>
      <c r="C41" s="9" t="s">
        <v>95</v>
      </c>
      <c r="D41" s="57"/>
      <c r="E41" s="58"/>
      <c r="F41" s="58"/>
      <c r="G41" s="157"/>
      <c r="H41" s="157"/>
      <c r="I41" s="157"/>
      <c r="J41" s="122"/>
      <c r="K41" s="122"/>
      <c r="L41" s="20"/>
      <c r="M41" s="20"/>
      <c r="N41" s="20"/>
      <c r="O41" s="21"/>
      <c r="P41" s="96"/>
      <c r="Q41" s="97"/>
      <c r="R41" s="97"/>
      <c r="S41" s="97"/>
      <c r="T41" s="97"/>
      <c r="U41" s="97"/>
      <c r="V41" s="50"/>
      <c r="W41" s="22" t="s">
        <v>1809</v>
      </c>
      <c r="X41" s="230">
        <v>0.7</v>
      </c>
      <c r="Y41" s="231"/>
      <c r="Z41" s="43" t="s">
        <v>1808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2" t="s">
        <v>1809</v>
      </c>
      <c r="AN41" s="230">
        <v>1</v>
      </c>
      <c r="AO41" s="231"/>
      <c r="AP41" s="54"/>
      <c r="AQ41" s="27"/>
      <c r="AR41" s="48"/>
      <c r="AS41" s="196">
        <f>ROUND(ROUND(ROUND(L40*X41,0)*AN41,0)*(1+AQ24),0)</f>
        <v>238</v>
      </c>
      <c r="AT41" s="29"/>
    </row>
    <row r="42" spans="1:46" s="155" customFormat="1" ht="17.100000000000001" customHeight="1">
      <c r="A42" s="7">
        <v>16</v>
      </c>
      <c r="B42" s="8">
        <v>9025</v>
      </c>
      <c r="C42" s="9" t="s">
        <v>1702</v>
      </c>
      <c r="D42" s="232" t="s">
        <v>1812</v>
      </c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15"/>
      <c r="P42" s="16"/>
      <c r="Q42" s="16"/>
      <c r="R42" s="16"/>
      <c r="S42" s="16"/>
      <c r="T42" s="28"/>
      <c r="U42" s="28"/>
      <c r="V42" s="148"/>
      <c r="W42" s="16"/>
      <c r="X42" s="44"/>
      <c r="Y42" s="45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26"/>
      <c r="AN42" s="39"/>
      <c r="AO42" s="40"/>
      <c r="AP42" s="42"/>
      <c r="AQ42" s="37"/>
      <c r="AR42" s="38"/>
      <c r="AS42" s="195">
        <f>ROUND(L44*(1+AQ21),0)</f>
        <v>561</v>
      </c>
      <c r="AT42" s="29"/>
    </row>
    <row r="43" spans="1:46" s="155" customFormat="1" ht="17.100000000000001" customHeight="1">
      <c r="A43" s="7">
        <v>16</v>
      </c>
      <c r="B43" s="8">
        <v>9026</v>
      </c>
      <c r="C43" s="9" t="s">
        <v>1703</v>
      </c>
      <c r="D43" s="234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123"/>
      <c r="P43" s="19"/>
      <c r="Q43" s="20"/>
      <c r="R43" s="20"/>
      <c r="S43" s="20"/>
      <c r="T43" s="31"/>
      <c r="U43" s="31"/>
      <c r="V43" s="122"/>
      <c r="W43" s="122"/>
      <c r="X43" s="122"/>
      <c r="Y43" s="129"/>
      <c r="Z43" s="43" t="s">
        <v>1808</v>
      </c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2" t="s">
        <v>1809</v>
      </c>
      <c r="AN43" s="230">
        <v>1</v>
      </c>
      <c r="AO43" s="231"/>
      <c r="AP43" s="54"/>
      <c r="AQ43" s="27"/>
      <c r="AR43" s="48"/>
      <c r="AS43" s="195">
        <f>ROUND(ROUND(L44*AN43,0)*(1+AQ21),0)</f>
        <v>561</v>
      </c>
      <c r="AT43" s="29"/>
    </row>
    <row r="44" spans="1:46" s="155" customFormat="1" ht="17.100000000000001" customHeight="1">
      <c r="A44" s="7">
        <v>16</v>
      </c>
      <c r="B44" s="8">
        <v>9027</v>
      </c>
      <c r="C44" s="9" t="s">
        <v>1704</v>
      </c>
      <c r="D44" s="55"/>
      <c r="E44" s="56"/>
      <c r="F44" s="56"/>
      <c r="G44" s="159"/>
      <c r="L44" s="241">
        <f>$L$9*11</f>
        <v>374</v>
      </c>
      <c r="M44" s="241"/>
      <c r="N44" s="14" t="s">
        <v>121</v>
      </c>
      <c r="O44" s="18"/>
      <c r="P44" s="120" t="s">
        <v>265</v>
      </c>
      <c r="Q44" s="92"/>
      <c r="R44" s="92"/>
      <c r="S44" s="92"/>
      <c r="T44" s="92"/>
      <c r="U44" s="92"/>
      <c r="V44" s="33"/>
      <c r="W44" s="24" t="s">
        <v>1809</v>
      </c>
      <c r="X44" s="239">
        <v>0.7</v>
      </c>
      <c r="Y44" s="240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26"/>
      <c r="AN44" s="39"/>
      <c r="AO44" s="40"/>
      <c r="AP44" s="42"/>
      <c r="AQ44" s="37"/>
      <c r="AR44" s="38"/>
      <c r="AS44" s="195">
        <f>ROUND(ROUND(L44*X44,0)*(1+AQ21),0)</f>
        <v>393</v>
      </c>
      <c r="AT44" s="29"/>
    </row>
    <row r="45" spans="1:46" s="155" customFormat="1" ht="17.100000000000001" customHeight="1">
      <c r="A45" s="7">
        <v>16</v>
      </c>
      <c r="B45" s="8">
        <v>9028</v>
      </c>
      <c r="C45" s="9" t="s">
        <v>1103</v>
      </c>
      <c r="D45" s="232" t="s">
        <v>1813</v>
      </c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15"/>
      <c r="P45" s="16"/>
      <c r="Q45" s="16"/>
      <c r="R45" s="16"/>
      <c r="S45" s="16"/>
      <c r="T45" s="28"/>
      <c r="U45" s="28"/>
      <c r="V45" s="148"/>
      <c r="W45" s="16"/>
      <c r="X45" s="44"/>
      <c r="Y45" s="45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26"/>
      <c r="AN45" s="39"/>
      <c r="AO45" s="40"/>
      <c r="AP45" s="160"/>
      <c r="AQ45" s="161"/>
      <c r="AR45" s="162"/>
      <c r="AS45" s="195">
        <f>ROUND(L47*(1+AQ21),0)</f>
        <v>612</v>
      </c>
      <c r="AT45" s="29"/>
    </row>
    <row r="46" spans="1:46" s="155" customFormat="1" ht="17.100000000000001" customHeight="1">
      <c r="A46" s="7">
        <v>16</v>
      </c>
      <c r="B46" s="8">
        <v>9029</v>
      </c>
      <c r="C46" s="9" t="s">
        <v>1104</v>
      </c>
      <c r="D46" s="234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123"/>
      <c r="P46" s="19"/>
      <c r="Q46" s="20"/>
      <c r="R46" s="20"/>
      <c r="S46" s="20"/>
      <c r="T46" s="31"/>
      <c r="U46" s="31"/>
      <c r="V46" s="122"/>
      <c r="W46" s="122"/>
      <c r="X46" s="122"/>
      <c r="Y46" s="129"/>
      <c r="Z46" s="43" t="s">
        <v>1808</v>
      </c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2" t="s">
        <v>1809</v>
      </c>
      <c r="AN46" s="230">
        <v>1</v>
      </c>
      <c r="AO46" s="231"/>
      <c r="AP46" s="160"/>
      <c r="AQ46" s="161"/>
      <c r="AR46" s="162"/>
      <c r="AS46" s="195">
        <f>ROUND(ROUND(L47*AN46,0)*(1+AQ21),0)</f>
        <v>612</v>
      </c>
      <c r="AT46" s="29"/>
    </row>
    <row r="47" spans="1:46" s="155" customFormat="1" ht="17.100000000000001" customHeight="1">
      <c r="A47" s="7">
        <v>16</v>
      </c>
      <c r="B47" s="8">
        <v>9030</v>
      </c>
      <c r="C47" s="9" t="s">
        <v>96</v>
      </c>
      <c r="D47" s="55"/>
      <c r="E47" s="56"/>
      <c r="F47" s="56"/>
      <c r="G47" s="159"/>
      <c r="L47" s="241">
        <f>$L$9*12</f>
        <v>408</v>
      </c>
      <c r="M47" s="241"/>
      <c r="N47" s="14" t="s">
        <v>121</v>
      </c>
      <c r="O47" s="18"/>
      <c r="P47" s="120" t="s">
        <v>265</v>
      </c>
      <c r="Q47" s="92"/>
      <c r="R47" s="92"/>
      <c r="S47" s="92"/>
      <c r="T47" s="92"/>
      <c r="U47" s="92"/>
      <c r="V47" s="33"/>
      <c r="W47" s="24" t="s">
        <v>1809</v>
      </c>
      <c r="X47" s="239">
        <v>0.7</v>
      </c>
      <c r="Y47" s="240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26"/>
      <c r="AN47" s="39"/>
      <c r="AO47" s="40"/>
      <c r="AP47" s="160"/>
      <c r="AQ47" s="161"/>
      <c r="AR47" s="162"/>
      <c r="AS47" s="195">
        <f>ROUND(ROUND(L47*X47,0)*(1+AQ21),0)</f>
        <v>429</v>
      </c>
      <c r="AT47" s="29"/>
    </row>
    <row r="48" spans="1:46" s="155" customFormat="1" ht="17.100000000000001" hidden="1" customHeight="1">
      <c r="A48" s="7">
        <v>16</v>
      </c>
      <c r="B48" s="8">
        <v>9031</v>
      </c>
      <c r="C48" s="9" t="s">
        <v>97</v>
      </c>
      <c r="D48" s="57"/>
      <c r="E48" s="58"/>
      <c r="F48" s="58"/>
      <c r="G48" s="157"/>
      <c r="H48" s="157"/>
      <c r="I48" s="157"/>
      <c r="J48" s="122"/>
      <c r="K48" s="122"/>
      <c r="L48" s="20"/>
      <c r="M48" s="20"/>
      <c r="N48" s="20"/>
      <c r="O48" s="21"/>
      <c r="P48" s="96"/>
      <c r="Q48" s="97"/>
      <c r="R48" s="97"/>
      <c r="S48" s="97"/>
      <c r="T48" s="97"/>
      <c r="U48" s="97"/>
      <c r="V48" s="50"/>
      <c r="W48" s="22" t="s">
        <v>1809</v>
      </c>
      <c r="X48" s="230">
        <v>0.7</v>
      </c>
      <c r="Y48" s="231"/>
      <c r="Z48" s="43" t="s">
        <v>1808</v>
      </c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2" t="s">
        <v>1809</v>
      </c>
      <c r="AN48" s="230">
        <v>1</v>
      </c>
      <c r="AO48" s="231"/>
      <c r="AP48" s="163"/>
      <c r="AQ48" s="121"/>
      <c r="AR48" s="123"/>
      <c r="AS48" s="196">
        <f>ROUND(ROUND(ROUND(L47*X48,0)*AN48,0)*(1+AQ24),0)</f>
        <v>286</v>
      </c>
      <c r="AT48" s="29"/>
    </row>
    <row r="49" spans="1:46" s="155" customFormat="1" ht="17.100000000000001" customHeight="1">
      <c r="A49" s="7">
        <v>16</v>
      </c>
      <c r="B49" s="8">
        <v>9032</v>
      </c>
      <c r="C49" s="9" t="s">
        <v>1705</v>
      </c>
      <c r="D49" s="232" t="s">
        <v>1814</v>
      </c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15"/>
      <c r="P49" s="16"/>
      <c r="Q49" s="16"/>
      <c r="R49" s="16"/>
      <c r="S49" s="16"/>
      <c r="T49" s="28"/>
      <c r="U49" s="28"/>
      <c r="V49" s="148"/>
      <c r="W49" s="16"/>
      <c r="X49" s="44"/>
      <c r="Y49" s="45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26"/>
      <c r="AN49" s="39"/>
      <c r="AO49" s="40"/>
      <c r="AP49" s="163"/>
      <c r="AQ49" s="121"/>
      <c r="AR49" s="123"/>
      <c r="AS49" s="195">
        <f>ROUND(L51*(1+AQ21),0)</f>
        <v>663</v>
      </c>
      <c r="AT49" s="29"/>
    </row>
    <row r="50" spans="1:46" s="155" customFormat="1" ht="17.100000000000001" customHeight="1">
      <c r="A50" s="7">
        <v>16</v>
      </c>
      <c r="B50" s="8">
        <v>9033</v>
      </c>
      <c r="C50" s="9" t="s">
        <v>1706</v>
      </c>
      <c r="D50" s="234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123"/>
      <c r="P50" s="19"/>
      <c r="Q50" s="20"/>
      <c r="R50" s="20"/>
      <c r="S50" s="20"/>
      <c r="T50" s="31"/>
      <c r="U50" s="31"/>
      <c r="V50" s="122"/>
      <c r="W50" s="122"/>
      <c r="X50" s="122"/>
      <c r="Y50" s="129"/>
      <c r="Z50" s="43" t="s">
        <v>1808</v>
      </c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2" t="s">
        <v>1809</v>
      </c>
      <c r="AN50" s="230">
        <v>1</v>
      </c>
      <c r="AO50" s="231"/>
      <c r="AP50" s="42"/>
      <c r="AQ50" s="37"/>
      <c r="AR50" s="38"/>
      <c r="AS50" s="195">
        <f>ROUND(ROUND(L51*AN50,0)*(1+AQ21),0)</f>
        <v>663</v>
      </c>
      <c r="AT50" s="29"/>
    </row>
    <row r="51" spans="1:46" s="155" customFormat="1" ht="17.100000000000001" customHeight="1">
      <c r="A51" s="7">
        <v>16</v>
      </c>
      <c r="B51" s="8">
        <v>9034</v>
      </c>
      <c r="C51" s="9" t="s">
        <v>1707</v>
      </c>
      <c r="D51" s="55"/>
      <c r="E51" s="56"/>
      <c r="F51" s="56"/>
      <c r="G51" s="159"/>
      <c r="L51" s="241">
        <f>$L$9*13</f>
        <v>442</v>
      </c>
      <c r="M51" s="241"/>
      <c r="N51" s="14" t="s">
        <v>121</v>
      </c>
      <c r="O51" s="18"/>
      <c r="P51" s="120" t="s">
        <v>265</v>
      </c>
      <c r="Q51" s="92"/>
      <c r="R51" s="92"/>
      <c r="S51" s="92"/>
      <c r="T51" s="92"/>
      <c r="U51" s="92"/>
      <c r="V51" s="33"/>
      <c r="W51" s="24" t="s">
        <v>1809</v>
      </c>
      <c r="X51" s="239">
        <v>0.7</v>
      </c>
      <c r="Y51" s="240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26"/>
      <c r="AN51" s="39"/>
      <c r="AO51" s="40"/>
      <c r="AP51" s="54"/>
      <c r="AQ51" s="27"/>
      <c r="AR51" s="48"/>
      <c r="AS51" s="195">
        <f>ROUND(ROUND(L51*X51,0)*(1+AQ21),0)</f>
        <v>464</v>
      </c>
      <c r="AT51" s="29"/>
    </row>
    <row r="52" spans="1:46" s="155" customFormat="1" ht="17.100000000000001" customHeight="1">
      <c r="A52" s="7">
        <v>16</v>
      </c>
      <c r="B52" s="8">
        <v>9035</v>
      </c>
      <c r="C52" s="9" t="s">
        <v>1105</v>
      </c>
      <c r="D52" s="232" t="s">
        <v>1815</v>
      </c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15"/>
      <c r="P52" s="16"/>
      <c r="Q52" s="16"/>
      <c r="R52" s="16"/>
      <c r="S52" s="16"/>
      <c r="T52" s="28"/>
      <c r="U52" s="28"/>
      <c r="V52" s="148"/>
      <c r="W52" s="16"/>
      <c r="X52" s="44"/>
      <c r="Y52" s="45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26"/>
      <c r="AN52" s="39"/>
      <c r="AO52" s="40"/>
      <c r="AP52" s="163"/>
      <c r="AQ52" s="121"/>
      <c r="AR52" s="123"/>
      <c r="AS52" s="195">
        <f>ROUND(L54*(1+AQ21),0)</f>
        <v>714</v>
      </c>
      <c r="AT52" s="29"/>
    </row>
    <row r="53" spans="1:46" s="155" customFormat="1" ht="17.100000000000001" customHeight="1">
      <c r="A53" s="7">
        <v>16</v>
      </c>
      <c r="B53" s="8">
        <v>9036</v>
      </c>
      <c r="C53" s="9" t="s">
        <v>1106</v>
      </c>
      <c r="D53" s="234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123"/>
      <c r="P53" s="19"/>
      <c r="Q53" s="20"/>
      <c r="R53" s="20"/>
      <c r="S53" s="20"/>
      <c r="T53" s="31"/>
      <c r="U53" s="31"/>
      <c r="V53" s="122"/>
      <c r="W53" s="122"/>
      <c r="X53" s="122"/>
      <c r="Y53" s="129"/>
      <c r="Z53" s="43" t="s">
        <v>1808</v>
      </c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2" t="s">
        <v>1809</v>
      </c>
      <c r="AN53" s="230">
        <v>1</v>
      </c>
      <c r="AO53" s="231"/>
      <c r="AP53" s="42"/>
      <c r="AQ53" s="37"/>
      <c r="AR53" s="38"/>
      <c r="AS53" s="195">
        <f>ROUND(ROUND(L54*AN53,0)*(1+AQ21),0)</f>
        <v>714</v>
      </c>
      <c r="AT53" s="29"/>
    </row>
    <row r="54" spans="1:46" s="155" customFormat="1" ht="17.100000000000001" customHeight="1">
      <c r="A54" s="7">
        <v>16</v>
      </c>
      <c r="B54" s="8">
        <v>9037</v>
      </c>
      <c r="C54" s="9" t="s">
        <v>98</v>
      </c>
      <c r="D54" s="55"/>
      <c r="E54" s="56"/>
      <c r="F54" s="56"/>
      <c r="G54" s="159"/>
      <c r="L54" s="241">
        <f>$L$9*14</f>
        <v>476</v>
      </c>
      <c r="M54" s="241"/>
      <c r="N54" s="14" t="s">
        <v>121</v>
      </c>
      <c r="O54" s="18"/>
      <c r="P54" s="120" t="s">
        <v>265</v>
      </c>
      <c r="Q54" s="92"/>
      <c r="R54" s="92"/>
      <c r="S54" s="92"/>
      <c r="T54" s="92"/>
      <c r="U54" s="92"/>
      <c r="V54" s="33"/>
      <c r="W54" s="24" t="s">
        <v>1809</v>
      </c>
      <c r="X54" s="239">
        <v>0.7</v>
      </c>
      <c r="Y54" s="240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26"/>
      <c r="AN54" s="39"/>
      <c r="AO54" s="40"/>
      <c r="AP54" s="54"/>
      <c r="AQ54" s="27"/>
      <c r="AR54" s="48"/>
      <c r="AS54" s="195">
        <f>ROUND(ROUND(L54*X54,0)*(1+AQ21),0)</f>
        <v>500</v>
      </c>
      <c r="AT54" s="29"/>
    </row>
    <row r="55" spans="1:46" s="155" customFormat="1" ht="17.100000000000001" hidden="1" customHeight="1">
      <c r="A55" s="7">
        <v>16</v>
      </c>
      <c r="B55" s="8">
        <v>9038</v>
      </c>
      <c r="C55" s="9" t="s">
        <v>99</v>
      </c>
      <c r="D55" s="57"/>
      <c r="E55" s="58"/>
      <c r="F55" s="58"/>
      <c r="G55" s="157"/>
      <c r="H55" s="157"/>
      <c r="I55" s="157"/>
      <c r="J55" s="122"/>
      <c r="K55" s="122"/>
      <c r="L55" s="20"/>
      <c r="M55" s="20"/>
      <c r="N55" s="20"/>
      <c r="O55" s="21"/>
      <c r="P55" s="96"/>
      <c r="Q55" s="97"/>
      <c r="R55" s="97"/>
      <c r="S55" s="97"/>
      <c r="T55" s="97"/>
      <c r="U55" s="97"/>
      <c r="V55" s="50"/>
      <c r="W55" s="22" t="s">
        <v>1809</v>
      </c>
      <c r="X55" s="230">
        <v>0.7</v>
      </c>
      <c r="Y55" s="231"/>
      <c r="Z55" s="43" t="s">
        <v>1808</v>
      </c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2" t="s">
        <v>1809</v>
      </c>
      <c r="AN55" s="230">
        <v>1</v>
      </c>
      <c r="AO55" s="231"/>
      <c r="AP55" s="42"/>
      <c r="AQ55" s="37"/>
      <c r="AR55" s="38"/>
      <c r="AS55" s="196">
        <f>ROUND(ROUND(ROUND(L54*X55,0)*AN55,0)*(1+AQ24),0)</f>
        <v>333</v>
      </c>
      <c r="AT55" s="29"/>
    </row>
    <row r="56" spans="1:46" s="155" customFormat="1" ht="17.100000000000001" customHeight="1">
      <c r="A56" s="7">
        <v>16</v>
      </c>
      <c r="B56" s="8">
        <v>9039</v>
      </c>
      <c r="C56" s="9" t="s">
        <v>1708</v>
      </c>
      <c r="D56" s="232" t="s">
        <v>1816</v>
      </c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15"/>
      <c r="P56" s="16"/>
      <c r="Q56" s="16"/>
      <c r="R56" s="16"/>
      <c r="S56" s="16"/>
      <c r="T56" s="28"/>
      <c r="U56" s="28"/>
      <c r="V56" s="148"/>
      <c r="W56" s="16"/>
      <c r="X56" s="44"/>
      <c r="Y56" s="45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26"/>
      <c r="AN56" s="39"/>
      <c r="AO56" s="40"/>
      <c r="AP56" s="163"/>
      <c r="AQ56" s="121"/>
      <c r="AR56" s="123"/>
      <c r="AS56" s="195">
        <f>ROUND(L58*(1+AQ21),0)</f>
        <v>765</v>
      </c>
      <c r="AT56" s="29"/>
    </row>
    <row r="57" spans="1:46" s="155" customFormat="1" ht="17.100000000000001" customHeight="1">
      <c r="A57" s="7">
        <v>16</v>
      </c>
      <c r="B57" s="8">
        <v>9040</v>
      </c>
      <c r="C57" s="9" t="s">
        <v>1709</v>
      </c>
      <c r="D57" s="234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123"/>
      <c r="P57" s="19"/>
      <c r="Q57" s="20"/>
      <c r="R57" s="20"/>
      <c r="S57" s="20"/>
      <c r="T57" s="31"/>
      <c r="U57" s="31"/>
      <c r="V57" s="122"/>
      <c r="W57" s="122"/>
      <c r="X57" s="122"/>
      <c r="Y57" s="129"/>
      <c r="Z57" s="43" t="s">
        <v>1808</v>
      </c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2" t="s">
        <v>1809</v>
      </c>
      <c r="AN57" s="230">
        <v>1</v>
      </c>
      <c r="AO57" s="231"/>
      <c r="AP57" s="42"/>
      <c r="AQ57" s="37"/>
      <c r="AR57" s="38"/>
      <c r="AS57" s="195">
        <f>ROUND(ROUND(L58*AN57,0)*(1+AQ21),0)</f>
        <v>765</v>
      </c>
      <c r="AT57" s="29"/>
    </row>
    <row r="58" spans="1:46" s="155" customFormat="1" ht="17.100000000000001" customHeight="1">
      <c r="A58" s="7">
        <v>16</v>
      </c>
      <c r="B58" s="8">
        <v>9041</v>
      </c>
      <c r="C58" s="9" t="s">
        <v>1710</v>
      </c>
      <c r="D58" s="55"/>
      <c r="E58" s="56"/>
      <c r="F58" s="56"/>
      <c r="G58" s="159"/>
      <c r="L58" s="241">
        <f>$L$9*15</f>
        <v>510</v>
      </c>
      <c r="M58" s="241"/>
      <c r="N58" s="14" t="s">
        <v>121</v>
      </c>
      <c r="O58" s="18"/>
      <c r="P58" s="120" t="s">
        <v>265</v>
      </c>
      <c r="Q58" s="92"/>
      <c r="R58" s="92"/>
      <c r="S58" s="92"/>
      <c r="T58" s="92"/>
      <c r="U58" s="92"/>
      <c r="V58" s="33"/>
      <c r="W58" s="24" t="s">
        <v>1809</v>
      </c>
      <c r="X58" s="239">
        <v>0.7</v>
      </c>
      <c r="Y58" s="240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26"/>
      <c r="AN58" s="39"/>
      <c r="AO58" s="40"/>
      <c r="AP58" s="54"/>
      <c r="AQ58" s="27"/>
      <c r="AR58" s="48"/>
      <c r="AS58" s="195">
        <f>ROUND(ROUND(L58*X58,0)*(1+AQ21),0)</f>
        <v>536</v>
      </c>
      <c r="AT58" s="29"/>
    </row>
    <row r="59" spans="1:46" s="155" customFormat="1" ht="17.100000000000001" customHeight="1">
      <c r="A59" s="7">
        <v>16</v>
      </c>
      <c r="B59" s="8">
        <v>9042</v>
      </c>
      <c r="C59" s="9" t="s">
        <v>1107</v>
      </c>
      <c r="D59" s="232" t="s">
        <v>1817</v>
      </c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15"/>
      <c r="P59" s="16"/>
      <c r="Q59" s="16"/>
      <c r="R59" s="16"/>
      <c r="S59" s="16"/>
      <c r="T59" s="28"/>
      <c r="U59" s="28"/>
      <c r="V59" s="148"/>
      <c r="W59" s="16"/>
      <c r="X59" s="44"/>
      <c r="Y59" s="45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26"/>
      <c r="AN59" s="39"/>
      <c r="AO59" s="40"/>
      <c r="AP59" s="54"/>
      <c r="AQ59" s="27"/>
      <c r="AR59" s="48"/>
      <c r="AS59" s="195">
        <f>ROUND(L61*(1+AQ21),0)</f>
        <v>816</v>
      </c>
      <c r="AT59" s="29"/>
    </row>
    <row r="60" spans="1:46" s="155" customFormat="1" ht="17.100000000000001" customHeight="1">
      <c r="A60" s="7">
        <v>16</v>
      </c>
      <c r="B60" s="8">
        <v>9043</v>
      </c>
      <c r="C60" s="9" t="s">
        <v>1108</v>
      </c>
      <c r="D60" s="234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123"/>
      <c r="P60" s="19"/>
      <c r="Q60" s="20"/>
      <c r="R60" s="20"/>
      <c r="S60" s="20"/>
      <c r="T60" s="31"/>
      <c r="U60" s="31"/>
      <c r="V60" s="122"/>
      <c r="W60" s="122"/>
      <c r="X60" s="122"/>
      <c r="Y60" s="129"/>
      <c r="Z60" s="43" t="s">
        <v>1808</v>
      </c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2" t="s">
        <v>1809</v>
      </c>
      <c r="AN60" s="230">
        <v>1</v>
      </c>
      <c r="AO60" s="231"/>
      <c r="AP60" s="62"/>
      <c r="AQ60" s="63"/>
      <c r="AR60" s="64"/>
      <c r="AS60" s="195">
        <f>ROUND(ROUND(L61*AN60,0)*(1+AQ21),0)</f>
        <v>816</v>
      </c>
      <c r="AT60" s="29"/>
    </row>
    <row r="61" spans="1:46" s="155" customFormat="1" ht="17.100000000000001" customHeight="1">
      <c r="A61" s="7">
        <v>16</v>
      </c>
      <c r="B61" s="8">
        <v>9044</v>
      </c>
      <c r="C61" s="9" t="s">
        <v>100</v>
      </c>
      <c r="D61" s="55"/>
      <c r="E61" s="56"/>
      <c r="F61" s="56"/>
      <c r="G61" s="159"/>
      <c r="L61" s="241">
        <f>$L$9*16</f>
        <v>544</v>
      </c>
      <c r="M61" s="241"/>
      <c r="N61" s="14" t="s">
        <v>121</v>
      </c>
      <c r="O61" s="18"/>
      <c r="P61" s="120" t="s">
        <v>265</v>
      </c>
      <c r="Q61" s="92"/>
      <c r="R61" s="92"/>
      <c r="S61" s="92"/>
      <c r="T61" s="92"/>
      <c r="U61" s="92"/>
      <c r="V61" s="33"/>
      <c r="W61" s="24" t="s">
        <v>1809</v>
      </c>
      <c r="X61" s="239">
        <v>0.7</v>
      </c>
      <c r="Y61" s="240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26"/>
      <c r="AN61" s="39"/>
      <c r="AO61" s="40"/>
      <c r="AP61" s="62"/>
      <c r="AQ61" s="63"/>
      <c r="AR61" s="64"/>
      <c r="AS61" s="195">
        <f>ROUND(ROUND(L61*X61,0)*(1+AQ21),0)</f>
        <v>572</v>
      </c>
      <c r="AT61" s="29"/>
    </row>
    <row r="62" spans="1:46" s="155" customFormat="1" ht="17.100000000000001" hidden="1" customHeight="1">
      <c r="A62" s="7">
        <v>16</v>
      </c>
      <c r="B62" s="8">
        <v>9045</v>
      </c>
      <c r="C62" s="9" t="s">
        <v>101</v>
      </c>
      <c r="D62" s="57"/>
      <c r="E62" s="58"/>
      <c r="F62" s="58"/>
      <c r="G62" s="157"/>
      <c r="H62" s="157"/>
      <c r="I62" s="157"/>
      <c r="J62" s="122"/>
      <c r="K62" s="122"/>
      <c r="L62" s="20"/>
      <c r="M62" s="20"/>
      <c r="N62" s="20"/>
      <c r="O62" s="21"/>
      <c r="P62" s="96"/>
      <c r="Q62" s="97"/>
      <c r="R62" s="97"/>
      <c r="S62" s="97"/>
      <c r="T62" s="97"/>
      <c r="U62" s="97"/>
      <c r="V62" s="50"/>
      <c r="W62" s="22" t="s">
        <v>1809</v>
      </c>
      <c r="X62" s="230">
        <v>0.7</v>
      </c>
      <c r="Y62" s="231"/>
      <c r="Z62" s="43" t="s">
        <v>1808</v>
      </c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2" t="s">
        <v>1809</v>
      </c>
      <c r="AN62" s="230">
        <v>1</v>
      </c>
      <c r="AO62" s="231"/>
      <c r="AP62" s="62"/>
      <c r="AQ62" s="63"/>
      <c r="AR62" s="64"/>
      <c r="AS62" s="196">
        <f>ROUND(ROUND(ROUND(L61*X62,0)*AN62,0)*(1+AQ24),0)</f>
        <v>381</v>
      </c>
      <c r="AT62" s="29"/>
    </row>
    <row r="63" spans="1:46" s="155" customFormat="1" ht="17.100000000000001" customHeight="1">
      <c r="A63" s="7">
        <v>16</v>
      </c>
      <c r="B63" s="8">
        <v>9046</v>
      </c>
      <c r="C63" s="9" t="s">
        <v>1711</v>
      </c>
      <c r="D63" s="232" t="s">
        <v>1818</v>
      </c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15"/>
      <c r="P63" s="16"/>
      <c r="Q63" s="16"/>
      <c r="R63" s="16"/>
      <c r="S63" s="16"/>
      <c r="T63" s="28"/>
      <c r="U63" s="28"/>
      <c r="V63" s="148"/>
      <c r="W63" s="16"/>
      <c r="X63" s="44"/>
      <c r="Y63" s="45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26"/>
      <c r="AN63" s="39"/>
      <c r="AO63" s="40"/>
      <c r="AP63" s="62"/>
      <c r="AQ63" s="63"/>
      <c r="AR63" s="64"/>
      <c r="AS63" s="195">
        <f>ROUND(L65*(1+AQ21),0)</f>
        <v>867</v>
      </c>
      <c r="AT63" s="29"/>
    </row>
    <row r="64" spans="1:46" s="155" customFormat="1" ht="17.100000000000001" customHeight="1">
      <c r="A64" s="7">
        <v>16</v>
      </c>
      <c r="B64" s="8">
        <v>9047</v>
      </c>
      <c r="C64" s="9" t="s">
        <v>1712</v>
      </c>
      <c r="D64" s="234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123"/>
      <c r="P64" s="19"/>
      <c r="Q64" s="20"/>
      <c r="R64" s="20"/>
      <c r="S64" s="20"/>
      <c r="T64" s="31"/>
      <c r="U64" s="31"/>
      <c r="V64" s="122"/>
      <c r="W64" s="122"/>
      <c r="X64" s="122"/>
      <c r="Y64" s="129"/>
      <c r="Z64" s="43" t="s">
        <v>1808</v>
      </c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2" t="s">
        <v>1809</v>
      </c>
      <c r="AN64" s="230">
        <v>1</v>
      </c>
      <c r="AO64" s="231"/>
      <c r="AP64" s="36"/>
      <c r="AQ64" s="27"/>
      <c r="AR64" s="48"/>
      <c r="AS64" s="195">
        <f>ROUND(ROUND(L65*AN64,0)*(1+AQ21),0)</f>
        <v>867</v>
      </c>
      <c r="AT64" s="29"/>
    </row>
    <row r="65" spans="1:46" s="155" customFormat="1" ht="17.100000000000001" customHeight="1">
      <c r="A65" s="7">
        <v>16</v>
      </c>
      <c r="B65" s="8">
        <v>9048</v>
      </c>
      <c r="C65" s="9" t="s">
        <v>1713</v>
      </c>
      <c r="D65" s="55"/>
      <c r="E65" s="56"/>
      <c r="F65" s="56"/>
      <c r="G65" s="159"/>
      <c r="L65" s="241">
        <f>$L$9*17</f>
        <v>578</v>
      </c>
      <c r="M65" s="241"/>
      <c r="N65" s="14" t="s">
        <v>121</v>
      </c>
      <c r="O65" s="18"/>
      <c r="P65" s="120" t="s">
        <v>265</v>
      </c>
      <c r="Q65" s="92"/>
      <c r="R65" s="92"/>
      <c r="S65" s="92"/>
      <c r="T65" s="92"/>
      <c r="U65" s="92"/>
      <c r="V65" s="33"/>
      <c r="W65" s="24" t="s">
        <v>1809</v>
      </c>
      <c r="X65" s="239">
        <v>0.7</v>
      </c>
      <c r="Y65" s="240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26"/>
      <c r="AN65" s="39"/>
      <c r="AO65" s="40"/>
      <c r="AP65" s="163"/>
      <c r="AQ65" s="121"/>
      <c r="AR65" s="123"/>
      <c r="AS65" s="195">
        <f>ROUND(ROUND(L65*X65,0)*(1+AQ21),0)</f>
        <v>608</v>
      </c>
      <c r="AT65" s="29"/>
    </row>
    <row r="66" spans="1:46" s="155" customFormat="1" ht="17.100000000000001" customHeight="1">
      <c r="A66" s="7">
        <v>16</v>
      </c>
      <c r="B66" s="8">
        <v>9049</v>
      </c>
      <c r="C66" s="9" t="s">
        <v>1109</v>
      </c>
      <c r="D66" s="232" t="s">
        <v>1819</v>
      </c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15"/>
      <c r="P66" s="16"/>
      <c r="Q66" s="16"/>
      <c r="R66" s="16"/>
      <c r="S66" s="16"/>
      <c r="T66" s="28"/>
      <c r="U66" s="28"/>
      <c r="V66" s="148"/>
      <c r="W66" s="16"/>
      <c r="X66" s="44"/>
      <c r="Y66" s="45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26"/>
      <c r="AN66" s="39"/>
      <c r="AO66" s="40"/>
      <c r="AP66" s="62"/>
      <c r="AQ66" s="63"/>
      <c r="AR66" s="64"/>
      <c r="AS66" s="195">
        <f>ROUND(L68*(1+AQ21),0)</f>
        <v>918</v>
      </c>
      <c r="AT66" s="29"/>
    </row>
    <row r="67" spans="1:46" s="155" customFormat="1" ht="17.100000000000001" customHeight="1">
      <c r="A67" s="7">
        <v>16</v>
      </c>
      <c r="B67" s="8">
        <v>9050</v>
      </c>
      <c r="C67" s="9" t="s">
        <v>1110</v>
      </c>
      <c r="D67" s="234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123"/>
      <c r="P67" s="19"/>
      <c r="Q67" s="20"/>
      <c r="R67" s="20"/>
      <c r="S67" s="20"/>
      <c r="T67" s="31"/>
      <c r="U67" s="31"/>
      <c r="V67" s="122"/>
      <c r="W67" s="122"/>
      <c r="X67" s="122"/>
      <c r="Y67" s="129"/>
      <c r="Z67" s="43" t="s">
        <v>1808</v>
      </c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2" t="s">
        <v>1809</v>
      </c>
      <c r="AN67" s="230">
        <v>1</v>
      </c>
      <c r="AO67" s="231"/>
      <c r="AP67" s="36"/>
      <c r="AQ67" s="27"/>
      <c r="AR67" s="48"/>
      <c r="AS67" s="195">
        <f>ROUND(ROUND(L68*AN67,0)*(1+AQ21),0)</f>
        <v>918</v>
      </c>
      <c r="AT67" s="29"/>
    </row>
    <row r="68" spans="1:46" s="155" customFormat="1" ht="17.100000000000001" customHeight="1">
      <c r="A68" s="7">
        <v>16</v>
      </c>
      <c r="B68" s="8">
        <v>9051</v>
      </c>
      <c r="C68" s="9" t="s">
        <v>102</v>
      </c>
      <c r="D68" s="55"/>
      <c r="E68" s="56"/>
      <c r="F68" s="56"/>
      <c r="G68" s="159"/>
      <c r="L68" s="241">
        <f>$L$9*18</f>
        <v>612</v>
      </c>
      <c r="M68" s="241"/>
      <c r="N68" s="14" t="s">
        <v>121</v>
      </c>
      <c r="O68" s="18"/>
      <c r="P68" s="120" t="s">
        <v>265</v>
      </c>
      <c r="Q68" s="92"/>
      <c r="R68" s="92"/>
      <c r="S68" s="92"/>
      <c r="T68" s="92"/>
      <c r="U68" s="92"/>
      <c r="V68" s="33"/>
      <c r="W68" s="24" t="s">
        <v>1809</v>
      </c>
      <c r="X68" s="239">
        <v>0.7</v>
      </c>
      <c r="Y68" s="240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26"/>
      <c r="AN68" s="39"/>
      <c r="AO68" s="40"/>
      <c r="AP68" s="163"/>
      <c r="AQ68" s="121"/>
      <c r="AR68" s="123"/>
      <c r="AS68" s="195">
        <f>ROUND(ROUND(L68*X68,0)*(1+AQ21),0)</f>
        <v>642</v>
      </c>
      <c r="AT68" s="29"/>
    </row>
    <row r="69" spans="1:46" s="155" customFormat="1" ht="17.100000000000001" hidden="1" customHeight="1">
      <c r="A69" s="7">
        <v>16</v>
      </c>
      <c r="B69" s="8">
        <v>9052</v>
      </c>
      <c r="C69" s="9" t="s">
        <v>103</v>
      </c>
      <c r="D69" s="57"/>
      <c r="E69" s="58"/>
      <c r="F69" s="58"/>
      <c r="G69" s="157"/>
      <c r="H69" s="157"/>
      <c r="I69" s="157"/>
      <c r="J69" s="122"/>
      <c r="K69" s="122"/>
      <c r="L69" s="20"/>
      <c r="M69" s="20"/>
      <c r="N69" s="20"/>
      <c r="O69" s="21"/>
      <c r="P69" s="96"/>
      <c r="Q69" s="97"/>
      <c r="R69" s="97"/>
      <c r="S69" s="97"/>
      <c r="T69" s="97"/>
      <c r="U69" s="97"/>
      <c r="V69" s="50"/>
      <c r="W69" s="22" t="s">
        <v>1809</v>
      </c>
      <c r="X69" s="230">
        <v>0.7</v>
      </c>
      <c r="Y69" s="231"/>
      <c r="Z69" s="43" t="s">
        <v>1808</v>
      </c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2" t="s">
        <v>1809</v>
      </c>
      <c r="AN69" s="230">
        <v>1</v>
      </c>
      <c r="AO69" s="231"/>
      <c r="AP69" s="163"/>
      <c r="AQ69" s="121"/>
      <c r="AR69" s="123"/>
      <c r="AS69" s="196">
        <f>ROUND(ROUND(ROUND(L68*X69,0)*AN69,0)*(1+AQ24),0)</f>
        <v>428</v>
      </c>
      <c r="AT69" s="29"/>
    </row>
    <row r="70" spans="1:46" s="155" customFormat="1" ht="17.100000000000001" customHeight="1">
      <c r="A70" s="7">
        <v>16</v>
      </c>
      <c r="B70" s="8">
        <v>9053</v>
      </c>
      <c r="C70" s="9" t="s">
        <v>1714</v>
      </c>
      <c r="D70" s="232" t="s">
        <v>1820</v>
      </c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15"/>
      <c r="P70" s="16"/>
      <c r="Q70" s="16"/>
      <c r="R70" s="16"/>
      <c r="S70" s="16"/>
      <c r="T70" s="28"/>
      <c r="U70" s="28"/>
      <c r="V70" s="148"/>
      <c r="W70" s="16"/>
      <c r="X70" s="44"/>
      <c r="Y70" s="45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26"/>
      <c r="AN70" s="39"/>
      <c r="AO70" s="40"/>
      <c r="AP70" s="62"/>
      <c r="AQ70" s="63"/>
      <c r="AR70" s="64"/>
      <c r="AS70" s="195">
        <f>ROUND(L72*(1+AQ21),0)</f>
        <v>969</v>
      </c>
      <c r="AT70" s="29"/>
    </row>
    <row r="71" spans="1:46" s="155" customFormat="1" ht="17.100000000000001" customHeight="1">
      <c r="A71" s="7">
        <v>16</v>
      </c>
      <c r="B71" s="8">
        <v>9054</v>
      </c>
      <c r="C71" s="9" t="s">
        <v>1715</v>
      </c>
      <c r="D71" s="234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123"/>
      <c r="P71" s="19"/>
      <c r="Q71" s="20"/>
      <c r="R71" s="20"/>
      <c r="S71" s="20"/>
      <c r="T71" s="31"/>
      <c r="U71" s="31"/>
      <c r="V71" s="122"/>
      <c r="W71" s="122"/>
      <c r="X71" s="122"/>
      <c r="Y71" s="129"/>
      <c r="Z71" s="43" t="s">
        <v>1808</v>
      </c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2" t="s">
        <v>1809</v>
      </c>
      <c r="AN71" s="230">
        <v>1</v>
      </c>
      <c r="AO71" s="231"/>
      <c r="AP71" s="36"/>
      <c r="AQ71" s="27"/>
      <c r="AR71" s="48"/>
      <c r="AS71" s="195">
        <f>ROUND(ROUND(L72*AN71,0)*(1+AQ21),0)</f>
        <v>969</v>
      </c>
      <c r="AT71" s="29"/>
    </row>
    <row r="72" spans="1:46" s="155" customFormat="1" ht="17.100000000000001" customHeight="1">
      <c r="A72" s="7">
        <v>16</v>
      </c>
      <c r="B72" s="8">
        <v>9055</v>
      </c>
      <c r="C72" s="9" t="s">
        <v>1716</v>
      </c>
      <c r="D72" s="55"/>
      <c r="E72" s="56"/>
      <c r="F72" s="56"/>
      <c r="G72" s="159"/>
      <c r="L72" s="241">
        <f>$L$9*19</f>
        <v>646</v>
      </c>
      <c r="M72" s="241"/>
      <c r="N72" s="14" t="s">
        <v>121</v>
      </c>
      <c r="O72" s="18"/>
      <c r="P72" s="120" t="s">
        <v>265</v>
      </c>
      <c r="Q72" s="92"/>
      <c r="R72" s="92"/>
      <c r="S72" s="92"/>
      <c r="T72" s="92"/>
      <c r="U72" s="92"/>
      <c r="V72" s="33"/>
      <c r="W72" s="24" t="s">
        <v>1809</v>
      </c>
      <c r="X72" s="239">
        <v>0.7</v>
      </c>
      <c r="Y72" s="240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26"/>
      <c r="AN72" s="39"/>
      <c r="AO72" s="40"/>
      <c r="AP72" s="163"/>
      <c r="AQ72" s="121"/>
      <c r="AR72" s="123"/>
      <c r="AS72" s="195">
        <f>ROUND(ROUND(L72*X72,0)*(1+AQ21),0)</f>
        <v>678</v>
      </c>
      <c r="AT72" s="29"/>
    </row>
    <row r="73" spans="1:46" s="155" customFormat="1" ht="17.100000000000001" customHeight="1">
      <c r="A73" s="7">
        <v>16</v>
      </c>
      <c r="B73" s="8">
        <v>9056</v>
      </c>
      <c r="C73" s="9" t="s">
        <v>1111</v>
      </c>
      <c r="D73" s="232" t="s">
        <v>1821</v>
      </c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15"/>
      <c r="P73" s="16"/>
      <c r="Q73" s="16"/>
      <c r="R73" s="16"/>
      <c r="S73" s="16"/>
      <c r="T73" s="28"/>
      <c r="U73" s="28"/>
      <c r="V73" s="148"/>
      <c r="W73" s="16"/>
      <c r="X73" s="44"/>
      <c r="Y73" s="45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26"/>
      <c r="AN73" s="39"/>
      <c r="AO73" s="40"/>
      <c r="AP73" s="163"/>
      <c r="AQ73" s="121"/>
      <c r="AR73" s="123"/>
      <c r="AS73" s="195">
        <f>ROUND(L75*(1+AQ21),0)</f>
        <v>1020</v>
      </c>
      <c r="AT73" s="29"/>
    </row>
    <row r="74" spans="1:46" s="155" customFormat="1" ht="17.100000000000001" customHeight="1">
      <c r="A74" s="7">
        <v>16</v>
      </c>
      <c r="B74" s="8">
        <v>9057</v>
      </c>
      <c r="C74" s="9" t="s">
        <v>1112</v>
      </c>
      <c r="D74" s="234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123"/>
      <c r="P74" s="19"/>
      <c r="Q74" s="20"/>
      <c r="R74" s="20"/>
      <c r="S74" s="20"/>
      <c r="T74" s="31"/>
      <c r="U74" s="31"/>
      <c r="V74" s="122"/>
      <c r="W74" s="122"/>
      <c r="X74" s="122"/>
      <c r="Y74" s="129"/>
      <c r="Z74" s="43" t="s">
        <v>1808</v>
      </c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2" t="s">
        <v>1809</v>
      </c>
      <c r="AN74" s="230">
        <v>1</v>
      </c>
      <c r="AO74" s="231"/>
      <c r="AP74" s="163"/>
      <c r="AQ74" s="121"/>
      <c r="AR74" s="123"/>
      <c r="AS74" s="195">
        <f>ROUND(ROUND(L75*AN74,0)*(1+AQ21),0)</f>
        <v>1020</v>
      </c>
      <c r="AT74" s="29"/>
    </row>
    <row r="75" spans="1:46" s="155" customFormat="1" ht="17.100000000000001" customHeight="1">
      <c r="A75" s="7">
        <v>16</v>
      </c>
      <c r="B75" s="8">
        <v>9058</v>
      </c>
      <c r="C75" s="9" t="s">
        <v>104</v>
      </c>
      <c r="D75" s="55"/>
      <c r="E75" s="56"/>
      <c r="F75" s="56"/>
      <c r="G75" s="159"/>
      <c r="L75" s="241">
        <f>$L$9*20</f>
        <v>680</v>
      </c>
      <c r="M75" s="241"/>
      <c r="N75" s="14" t="s">
        <v>121</v>
      </c>
      <c r="O75" s="18"/>
      <c r="P75" s="120" t="s">
        <v>265</v>
      </c>
      <c r="Q75" s="92"/>
      <c r="R75" s="92"/>
      <c r="S75" s="92"/>
      <c r="T75" s="92"/>
      <c r="U75" s="92"/>
      <c r="V75" s="33"/>
      <c r="W75" s="24" t="s">
        <v>1809</v>
      </c>
      <c r="X75" s="239">
        <v>0.7</v>
      </c>
      <c r="Y75" s="240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26"/>
      <c r="AN75" s="39"/>
      <c r="AO75" s="40"/>
      <c r="AP75" s="163"/>
      <c r="AQ75" s="121"/>
      <c r="AR75" s="123"/>
      <c r="AS75" s="195">
        <f>ROUND(ROUND(L75*X75,0)*(1+AQ21),0)</f>
        <v>714</v>
      </c>
      <c r="AT75" s="29"/>
    </row>
    <row r="76" spans="1:46" s="155" customFormat="1" ht="17.100000000000001" hidden="1" customHeight="1">
      <c r="A76" s="7">
        <v>16</v>
      </c>
      <c r="B76" s="8">
        <v>9059</v>
      </c>
      <c r="C76" s="9" t="s">
        <v>105</v>
      </c>
      <c r="D76" s="57"/>
      <c r="E76" s="58"/>
      <c r="F76" s="58"/>
      <c r="G76" s="157"/>
      <c r="H76" s="157"/>
      <c r="I76" s="157"/>
      <c r="J76" s="122"/>
      <c r="K76" s="122"/>
      <c r="L76" s="20"/>
      <c r="M76" s="20"/>
      <c r="N76" s="20"/>
      <c r="O76" s="21"/>
      <c r="P76" s="96"/>
      <c r="Q76" s="97"/>
      <c r="R76" s="97"/>
      <c r="S76" s="97"/>
      <c r="T76" s="97"/>
      <c r="U76" s="97"/>
      <c r="V76" s="50"/>
      <c r="W76" s="22" t="s">
        <v>1809</v>
      </c>
      <c r="X76" s="230">
        <v>0.7</v>
      </c>
      <c r="Y76" s="231"/>
      <c r="Z76" s="43" t="s">
        <v>1808</v>
      </c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2" t="s">
        <v>1809</v>
      </c>
      <c r="AN76" s="230">
        <v>1</v>
      </c>
      <c r="AO76" s="231"/>
      <c r="AP76" s="42"/>
      <c r="AQ76" s="37"/>
      <c r="AR76" s="38"/>
      <c r="AS76" s="196">
        <f>ROUND(ROUND(ROUND(L75*X76,0)*AN76,0)*(1+AQ24),0)</f>
        <v>476</v>
      </c>
      <c r="AT76" s="29"/>
    </row>
    <row r="77" spans="1:46" s="155" customFormat="1" ht="17.100000000000001" customHeight="1">
      <c r="A77" s="7">
        <v>16</v>
      </c>
      <c r="B77" s="8">
        <v>9060</v>
      </c>
      <c r="C77" s="9" t="s">
        <v>1717</v>
      </c>
      <c r="D77" s="232" t="s">
        <v>1822</v>
      </c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15"/>
      <c r="P77" s="16"/>
      <c r="Q77" s="16"/>
      <c r="R77" s="16"/>
      <c r="S77" s="16"/>
      <c r="T77" s="28"/>
      <c r="U77" s="28"/>
      <c r="V77" s="148"/>
      <c r="W77" s="16"/>
      <c r="X77" s="44"/>
      <c r="Y77" s="45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26"/>
      <c r="AN77" s="39"/>
      <c r="AO77" s="40"/>
      <c r="AP77" s="54"/>
      <c r="AQ77" s="27"/>
      <c r="AR77" s="48"/>
      <c r="AS77" s="195">
        <f>ROUND(L79*(1+AQ21),0)</f>
        <v>1071</v>
      </c>
      <c r="AT77" s="29"/>
    </row>
    <row r="78" spans="1:46" s="155" customFormat="1" ht="17.100000000000001" customHeight="1">
      <c r="A78" s="7">
        <v>16</v>
      </c>
      <c r="B78" s="8">
        <v>9061</v>
      </c>
      <c r="C78" s="9" t="s">
        <v>1718</v>
      </c>
      <c r="D78" s="234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123"/>
      <c r="P78" s="19"/>
      <c r="Q78" s="20"/>
      <c r="R78" s="20"/>
      <c r="S78" s="20"/>
      <c r="T78" s="31"/>
      <c r="U78" s="31"/>
      <c r="V78" s="122"/>
      <c r="W78" s="122"/>
      <c r="X78" s="122"/>
      <c r="Y78" s="129"/>
      <c r="Z78" s="43" t="s">
        <v>1808</v>
      </c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2" t="s">
        <v>1809</v>
      </c>
      <c r="AN78" s="230">
        <v>1</v>
      </c>
      <c r="AO78" s="231"/>
      <c r="AP78" s="42"/>
      <c r="AQ78" s="37"/>
      <c r="AR78" s="38"/>
      <c r="AS78" s="195">
        <f>ROUND(ROUND(L79*AN78,0)*(1+AQ21),0)</f>
        <v>1071</v>
      </c>
      <c r="AT78" s="29"/>
    </row>
    <row r="79" spans="1:46" s="155" customFormat="1" ht="17.100000000000001" customHeight="1">
      <c r="A79" s="7">
        <v>16</v>
      </c>
      <c r="B79" s="8">
        <v>9062</v>
      </c>
      <c r="C79" s="9" t="s">
        <v>1719</v>
      </c>
      <c r="D79" s="55"/>
      <c r="E79" s="56"/>
      <c r="F79" s="56"/>
      <c r="G79" s="159"/>
      <c r="L79" s="241">
        <f>$L$9*21</f>
        <v>714</v>
      </c>
      <c r="M79" s="241"/>
      <c r="N79" s="14" t="s">
        <v>121</v>
      </c>
      <c r="O79" s="18"/>
      <c r="P79" s="120" t="s">
        <v>265</v>
      </c>
      <c r="Q79" s="92"/>
      <c r="R79" s="92"/>
      <c r="S79" s="92"/>
      <c r="T79" s="92"/>
      <c r="U79" s="92"/>
      <c r="V79" s="33"/>
      <c r="W79" s="24" t="s">
        <v>1809</v>
      </c>
      <c r="X79" s="239">
        <v>0.7</v>
      </c>
      <c r="Y79" s="240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26"/>
      <c r="AN79" s="39"/>
      <c r="AO79" s="40"/>
      <c r="AP79" s="54"/>
      <c r="AQ79" s="27"/>
      <c r="AR79" s="48"/>
      <c r="AS79" s="195">
        <f>ROUND(ROUND(L79*X79,0)*(1+AQ21),0)</f>
        <v>750</v>
      </c>
      <c r="AT79" s="29"/>
    </row>
    <row r="80" spans="1:46" s="155" customFormat="1" ht="17.100000000000001" customHeight="1">
      <c r="A80" s="7">
        <v>16</v>
      </c>
      <c r="B80" s="8">
        <v>9063</v>
      </c>
      <c r="C80" s="9" t="s">
        <v>1113</v>
      </c>
      <c r="D80" s="232" t="s">
        <v>1823</v>
      </c>
      <c r="E80" s="233"/>
      <c r="F80" s="233"/>
      <c r="G80" s="233"/>
      <c r="H80" s="233"/>
      <c r="I80" s="233"/>
      <c r="J80" s="233"/>
      <c r="K80" s="233"/>
      <c r="L80" s="233"/>
      <c r="M80" s="233"/>
      <c r="N80" s="233"/>
      <c r="O80" s="15"/>
      <c r="P80" s="16"/>
      <c r="Q80" s="16"/>
      <c r="R80" s="16"/>
      <c r="S80" s="16"/>
      <c r="T80" s="28"/>
      <c r="U80" s="28"/>
      <c r="V80" s="148"/>
      <c r="W80" s="16"/>
      <c r="X80" s="44"/>
      <c r="Y80" s="45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26"/>
      <c r="AN80" s="39"/>
      <c r="AO80" s="40"/>
      <c r="AP80" s="54"/>
      <c r="AQ80" s="27"/>
      <c r="AR80" s="48"/>
      <c r="AS80" s="195">
        <f>ROUND(L82*(1+AQ21),0)</f>
        <v>1122</v>
      </c>
      <c r="AT80" s="29"/>
    </row>
    <row r="81" spans="1:46" s="155" customFormat="1" ht="17.100000000000001" customHeight="1">
      <c r="A81" s="7">
        <v>16</v>
      </c>
      <c r="B81" s="8">
        <v>9064</v>
      </c>
      <c r="C81" s="9" t="s">
        <v>1114</v>
      </c>
      <c r="D81" s="234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123"/>
      <c r="P81" s="19"/>
      <c r="Q81" s="20"/>
      <c r="R81" s="20"/>
      <c r="S81" s="20"/>
      <c r="T81" s="31"/>
      <c r="U81" s="31"/>
      <c r="V81" s="122"/>
      <c r="W81" s="122"/>
      <c r="X81" s="122"/>
      <c r="Y81" s="129"/>
      <c r="Z81" s="43" t="s">
        <v>1808</v>
      </c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2" t="s">
        <v>1809</v>
      </c>
      <c r="AN81" s="230">
        <v>1</v>
      </c>
      <c r="AO81" s="231"/>
      <c r="AP81" s="42"/>
      <c r="AQ81" s="37"/>
      <c r="AR81" s="38"/>
      <c r="AS81" s="195">
        <f>ROUND(ROUND(L82*AN81,0)*(1+AQ21),0)</f>
        <v>1122</v>
      </c>
      <c r="AT81" s="29"/>
    </row>
    <row r="82" spans="1:46" s="155" customFormat="1" ht="17.100000000000001" customHeight="1">
      <c r="A82" s="7">
        <v>16</v>
      </c>
      <c r="B82" s="8">
        <v>9065</v>
      </c>
      <c r="C82" s="9" t="s">
        <v>106</v>
      </c>
      <c r="D82" s="55"/>
      <c r="E82" s="56"/>
      <c r="F82" s="56"/>
      <c r="G82" s="159"/>
      <c r="L82" s="241">
        <f>$L$9*22</f>
        <v>748</v>
      </c>
      <c r="M82" s="241"/>
      <c r="N82" s="14" t="s">
        <v>121</v>
      </c>
      <c r="O82" s="18"/>
      <c r="P82" s="120" t="s">
        <v>265</v>
      </c>
      <c r="Q82" s="92"/>
      <c r="R82" s="92"/>
      <c r="S82" s="92"/>
      <c r="T82" s="92"/>
      <c r="U82" s="92"/>
      <c r="V82" s="33"/>
      <c r="W82" s="24" t="s">
        <v>1809</v>
      </c>
      <c r="X82" s="239">
        <v>0.7</v>
      </c>
      <c r="Y82" s="240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26"/>
      <c r="AN82" s="39"/>
      <c r="AO82" s="40"/>
      <c r="AP82" s="54"/>
      <c r="AQ82" s="27"/>
      <c r="AR82" s="48"/>
      <c r="AS82" s="195">
        <f>ROUND(ROUND(L82*X82,0)*(1+AQ21),0)</f>
        <v>786</v>
      </c>
      <c r="AT82" s="29"/>
    </row>
    <row r="83" spans="1:46" s="155" customFormat="1" ht="17.100000000000001" hidden="1" customHeight="1">
      <c r="A83" s="7">
        <v>16</v>
      </c>
      <c r="B83" s="8">
        <v>9066</v>
      </c>
      <c r="C83" s="9" t="s">
        <v>107</v>
      </c>
      <c r="D83" s="57"/>
      <c r="E83" s="58"/>
      <c r="F83" s="58"/>
      <c r="G83" s="157"/>
      <c r="H83" s="157"/>
      <c r="I83" s="157"/>
      <c r="J83" s="122"/>
      <c r="K83" s="122"/>
      <c r="L83" s="20"/>
      <c r="M83" s="20"/>
      <c r="N83" s="20"/>
      <c r="O83" s="21"/>
      <c r="P83" s="96"/>
      <c r="Q83" s="97"/>
      <c r="R83" s="97"/>
      <c r="S83" s="97"/>
      <c r="T83" s="97"/>
      <c r="U83" s="97"/>
      <c r="V83" s="50"/>
      <c r="W83" s="22" t="s">
        <v>1809</v>
      </c>
      <c r="X83" s="230">
        <v>0.7</v>
      </c>
      <c r="Y83" s="231"/>
      <c r="Z83" s="43" t="s">
        <v>1808</v>
      </c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2" t="s">
        <v>1809</v>
      </c>
      <c r="AN83" s="230">
        <v>1</v>
      </c>
      <c r="AO83" s="231"/>
      <c r="AP83" s="42"/>
      <c r="AQ83" s="37"/>
      <c r="AR83" s="38"/>
      <c r="AS83" s="196">
        <f>ROUND(ROUND(ROUND(L82*X83,0)*AN83,0)*(1+AQ24),0)</f>
        <v>524</v>
      </c>
      <c r="AT83" s="29"/>
    </row>
    <row r="84" spans="1:46" s="155" customFormat="1" ht="17.100000000000001" customHeight="1">
      <c r="A84" s="7">
        <v>16</v>
      </c>
      <c r="B84" s="8">
        <v>9067</v>
      </c>
      <c r="C84" s="9" t="s">
        <v>1720</v>
      </c>
      <c r="D84" s="232" t="s">
        <v>1824</v>
      </c>
      <c r="E84" s="233"/>
      <c r="F84" s="233"/>
      <c r="G84" s="233"/>
      <c r="H84" s="233"/>
      <c r="I84" s="233"/>
      <c r="J84" s="233"/>
      <c r="K84" s="233"/>
      <c r="L84" s="233"/>
      <c r="M84" s="233"/>
      <c r="N84" s="233"/>
      <c r="O84" s="15"/>
      <c r="P84" s="16"/>
      <c r="Q84" s="16"/>
      <c r="R84" s="16"/>
      <c r="S84" s="16"/>
      <c r="T84" s="28"/>
      <c r="U84" s="28"/>
      <c r="V84" s="148"/>
      <c r="W84" s="16"/>
      <c r="X84" s="44"/>
      <c r="Y84" s="45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26"/>
      <c r="AN84" s="39"/>
      <c r="AO84" s="40"/>
      <c r="AP84" s="54"/>
      <c r="AQ84" s="27"/>
      <c r="AR84" s="48"/>
      <c r="AS84" s="195">
        <f>ROUND(L86*(1+AQ21),0)</f>
        <v>1173</v>
      </c>
      <c r="AT84" s="29"/>
    </row>
    <row r="85" spans="1:46" s="155" customFormat="1" ht="17.100000000000001" customHeight="1">
      <c r="A85" s="7">
        <v>16</v>
      </c>
      <c r="B85" s="8">
        <v>9068</v>
      </c>
      <c r="C85" s="9" t="s">
        <v>1721</v>
      </c>
      <c r="D85" s="234"/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123"/>
      <c r="P85" s="19"/>
      <c r="Q85" s="20"/>
      <c r="R85" s="20"/>
      <c r="S85" s="20"/>
      <c r="T85" s="31"/>
      <c r="U85" s="31"/>
      <c r="V85" s="122"/>
      <c r="W85" s="122"/>
      <c r="X85" s="122"/>
      <c r="Y85" s="129"/>
      <c r="Z85" s="43" t="s">
        <v>1808</v>
      </c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2" t="s">
        <v>1809</v>
      </c>
      <c r="AN85" s="230">
        <v>1</v>
      </c>
      <c r="AO85" s="231"/>
      <c r="AP85" s="42"/>
      <c r="AQ85" s="37"/>
      <c r="AR85" s="38"/>
      <c r="AS85" s="195">
        <f>ROUND(ROUND(L86*AN85,0)*(1+AQ21),0)</f>
        <v>1173</v>
      </c>
      <c r="AT85" s="29"/>
    </row>
    <row r="86" spans="1:46" s="155" customFormat="1" ht="17.100000000000001" customHeight="1">
      <c r="A86" s="7">
        <v>16</v>
      </c>
      <c r="B86" s="8">
        <v>9069</v>
      </c>
      <c r="C86" s="9" t="s">
        <v>1722</v>
      </c>
      <c r="D86" s="55"/>
      <c r="E86" s="56"/>
      <c r="F86" s="56"/>
      <c r="G86" s="159"/>
      <c r="L86" s="241">
        <f>$L$9*23</f>
        <v>782</v>
      </c>
      <c r="M86" s="241"/>
      <c r="N86" s="14" t="s">
        <v>121</v>
      </c>
      <c r="O86" s="18"/>
      <c r="P86" s="120" t="s">
        <v>265</v>
      </c>
      <c r="Q86" s="92"/>
      <c r="R86" s="92"/>
      <c r="S86" s="92"/>
      <c r="T86" s="92"/>
      <c r="U86" s="92"/>
      <c r="V86" s="33"/>
      <c r="W86" s="24" t="s">
        <v>1809</v>
      </c>
      <c r="X86" s="239">
        <v>0.7</v>
      </c>
      <c r="Y86" s="240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26"/>
      <c r="AN86" s="39"/>
      <c r="AO86" s="40"/>
      <c r="AP86" s="54"/>
      <c r="AQ86" s="27"/>
      <c r="AR86" s="48"/>
      <c r="AS86" s="195">
        <f>ROUND(ROUND(L86*X86,0)*(1+AQ21),0)</f>
        <v>821</v>
      </c>
      <c r="AT86" s="29"/>
    </row>
    <row r="87" spans="1:46" s="155" customFormat="1" ht="17.100000000000001" customHeight="1">
      <c r="A87" s="7">
        <v>16</v>
      </c>
      <c r="B87" s="8">
        <v>9070</v>
      </c>
      <c r="C87" s="9" t="s">
        <v>1115</v>
      </c>
      <c r="D87" s="232" t="s">
        <v>1825</v>
      </c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15"/>
      <c r="P87" s="16"/>
      <c r="Q87" s="16"/>
      <c r="R87" s="16"/>
      <c r="S87" s="16"/>
      <c r="T87" s="28"/>
      <c r="U87" s="28"/>
      <c r="V87" s="148"/>
      <c r="W87" s="16"/>
      <c r="X87" s="44"/>
      <c r="Y87" s="45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26"/>
      <c r="AN87" s="39"/>
      <c r="AO87" s="40"/>
      <c r="AP87" s="54"/>
      <c r="AQ87" s="27"/>
      <c r="AR87" s="48"/>
      <c r="AS87" s="195">
        <f>ROUND(L89*(1+AQ21),0)</f>
        <v>1224</v>
      </c>
      <c r="AT87" s="29"/>
    </row>
    <row r="88" spans="1:46" s="155" customFormat="1" ht="17.100000000000001" customHeight="1">
      <c r="A88" s="7">
        <v>16</v>
      </c>
      <c r="B88" s="8">
        <v>9071</v>
      </c>
      <c r="C88" s="9" t="s">
        <v>1116</v>
      </c>
      <c r="D88" s="234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123"/>
      <c r="P88" s="19"/>
      <c r="Q88" s="20"/>
      <c r="R88" s="20"/>
      <c r="S88" s="20"/>
      <c r="T88" s="31"/>
      <c r="U88" s="31"/>
      <c r="V88" s="122"/>
      <c r="W88" s="122"/>
      <c r="X88" s="122"/>
      <c r="Y88" s="129"/>
      <c r="Z88" s="43" t="s">
        <v>1808</v>
      </c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2" t="s">
        <v>1809</v>
      </c>
      <c r="AN88" s="230">
        <v>1</v>
      </c>
      <c r="AO88" s="231"/>
      <c r="AP88" s="36"/>
      <c r="AQ88" s="37"/>
      <c r="AR88" s="38"/>
      <c r="AS88" s="195">
        <f>ROUND(ROUND(L89*AN88,0)*(1+AQ21),0)</f>
        <v>1224</v>
      </c>
      <c r="AT88" s="29"/>
    </row>
    <row r="89" spans="1:46" s="155" customFormat="1" ht="17.100000000000001" customHeight="1">
      <c r="A89" s="7">
        <v>16</v>
      </c>
      <c r="B89" s="8">
        <v>9072</v>
      </c>
      <c r="C89" s="9" t="s">
        <v>108</v>
      </c>
      <c r="D89" s="55"/>
      <c r="E89" s="56"/>
      <c r="F89" s="56"/>
      <c r="G89" s="159"/>
      <c r="L89" s="241">
        <f>$L$9*24</f>
        <v>816</v>
      </c>
      <c r="M89" s="241"/>
      <c r="N89" s="14" t="s">
        <v>121</v>
      </c>
      <c r="O89" s="18"/>
      <c r="P89" s="120" t="s">
        <v>265</v>
      </c>
      <c r="Q89" s="92"/>
      <c r="R89" s="92"/>
      <c r="S89" s="92"/>
      <c r="T89" s="92"/>
      <c r="U89" s="92"/>
      <c r="V89" s="33"/>
      <c r="W89" s="24" t="s">
        <v>1809</v>
      </c>
      <c r="X89" s="239">
        <v>0.7</v>
      </c>
      <c r="Y89" s="240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26"/>
      <c r="AN89" s="39"/>
      <c r="AO89" s="40"/>
      <c r="AP89" s="163"/>
      <c r="AQ89" s="121"/>
      <c r="AR89" s="123"/>
      <c r="AS89" s="195">
        <f>ROUND(ROUND(L89*X89,0)*(1+AQ21),0)</f>
        <v>857</v>
      </c>
      <c r="AT89" s="29"/>
    </row>
    <row r="90" spans="1:46" s="155" customFormat="1" ht="17.100000000000001" hidden="1" customHeight="1">
      <c r="A90" s="7">
        <v>16</v>
      </c>
      <c r="B90" s="8">
        <v>9073</v>
      </c>
      <c r="C90" s="9" t="s">
        <v>109</v>
      </c>
      <c r="D90" s="57"/>
      <c r="E90" s="58"/>
      <c r="F90" s="58"/>
      <c r="G90" s="157"/>
      <c r="H90" s="157"/>
      <c r="I90" s="157"/>
      <c r="J90" s="122"/>
      <c r="K90" s="122"/>
      <c r="L90" s="20"/>
      <c r="M90" s="20"/>
      <c r="N90" s="20"/>
      <c r="O90" s="21"/>
      <c r="P90" s="96"/>
      <c r="Q90" s="97"/>
      <c r="R90" s="97"/>
      <c r="S90" s="97"/>
      <c r="T90" s="97"/>
      <c r="U90" s="97"/>
      <c r="V90" s="50"/>
      <c r="W90" s="22" t="s">
        <v>1809</v>
      </c>
      <c r="X90" s="230">
        <v>0.7</v>
      </c>
      <c r="Y90" s="231"/>
      <c r="Z90" s="43" t="s">
        <v>1808</v>
      </c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2" t="s">
        <v>1809</v>
      </c>
      <c r="AN90" s="230">
        <v>1</v>
      </c>
      <c r="AO90" s="231"/>
      <c r="AP90" s="163"/>
      <c r="AQ90" s="121"/>
      <c r="AR90" s="123"/>
      <c r="AS90" s="196">
        <f>ROUND(ROUND(ROUND(L89*X90,0)*AN90,0)*(1+AQ24),0)</f>
        <v>571</v>
      </c>
      <c r="AT90" s="29"/>
    </row>
    <row r="91" spans="1:46" s="155" customFormat="1" ht="17.100000000000001" customHeight="1">
      <c r="A91" s="7">
        <v>16</v>
      </c>
      <c r="B91" s="8">
        <v>9074</v>
      </c>
      <c r="C91" s="9" t="s">
        <v>1723</v>
      </c>
      <c r="D91" s="232" t="s">
        <v>1826</v>
      </c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15"/>
      <c r="P91" s="16"/>
      <c r="Q91" s="16"/>
      <c r="R91" s="16"/>
      <c r="S91" s="16"/>
      <c r="T91" s="28"/>
      <c r="U91" s="28"/>
      <c r="V91" s="148"/>
      <c r="W91" s="16"/>
      <c r="X91" s="44"/>
      <c r="Y91" s="45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26"/>
      <c r="AN91" s="39"/>
      <c r="AO91" s="40"/>
      <c r="AP91" s="163"/>
      <c r="AQ91" s="121"/>
      <c r="AR91" s="123"/>
      <c r="AS91" s="195">
        <f>ROUND(L93*(1+AQ21),0)</f>
        <v>1275</v>
      </c>
      <c r="AT91" s="29"/>
    </row>
    <row r="92" spans="1:46" s="155" customFormat="1" ht="17.100000000000001" customHeight="1">
      <c r="A92" s="7">
        <v>16</v>
      </c>
      <c r="B92" s="8">
        <v>9075</v>
      </c>
      <c r="C92" s="9" t="s">
        <v>1724</v>
      </c>
      <c r="D92" s="234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123"/>
      <c r="P92" s="19"/>
      <c r="Q92" s="20"/>
      <c r="R92" s="20"/>
      <c r="S92" s="20"/>
      <c r="T92" s="31"/>
      <c r="U92" s="31"/>
      <c r="V92" s="122"/>
      <c r="W92" s="122"/>
      <c r="X92" s="122"/>
      <c r="Y92" s="129"/>
      <c r="Z92" s="43" t="s">
        <v>1808</v>
      </c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2" t="s">
        <v>1809</v>
      </c>
      <c r="AN92" s="230">
        <v>1</v>
      </c>
      <c r="AO92" s="231"/>
      <c r="AP92" s="163"/>
      <c r="AQ92" s="121"/>
      <c r="AR92" s="123"/>
      <c r="AS92" s="195">
        <f>ROUND(ROUND(L93*AN92,0)*(1+AQ21),0)</f>
        <v>1275</v>
      </c>
      <c r="AT92" s="29"/>
    </row>
    <row r="93" spans="1:46" s="155" customFormat="1" ht="17.100000000000001" customHeight="1">
      <c r="A93" s="7">
        <v>16</v>
      </c>
      <c r="B93" s="8">
        <v>9076</v>
      </c>
      <c r="C93" s="9" t="s">
        <v>1725</v>
      </c>
      <c r="D93" s="57"/>
      <c r="E93" s="58"/>
      <c r="F93" s="58"/>
      <c r="G93" s="157"/>
      <c r="H93" s="122"/>
      <c r="I93" s="122"/>
      <c r="J93" s="122"/>
      <c r="K93" s="122"/>
      <c r="L93" s="241">
        <f>$L$9*25</f>
        <v>850</v>
      </c>
      <c r="M93" s="241"/>
      <c r="N93" s="20" t="s">
        <v>121</v>
      </c>
      <c r="O93" s="21"/>
      <c r="P93" s="119" t="s">
        <v>265</v>
      </c>
      <c r="Q93" s="113"/>
      <c r="R93" s="113"/>
      <c r="S93" s="113"/>
      <c r="T93" s="113"/>
      <c r="U93" s="113"/>
      <c r="V93" s="114"/>
      <c r="W93" s="26" t="s">
        <v>1809</v>
      </c>
      <c r="X93" s="236">
        <v>0.7</v>
      </c>
      <c r="Y93" s="23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26"/>
      <c r="AN93" s="39"/>
      <c r="AO93" s="40"/>
      <c r="AP93" s="163"/>
      <c r="AQ93" s="121"/>
      <c r="AR93" s="123"/>
      <c r="AS93" s="196">
        <f>ROUND(ROUND(L93*X93,0)*(1+AQ21),0)</f>
        <v>893</v>
      </c>
      <c r="AT93" s="29"/>
    </row>
    <row r="94" spans="1:46" s="155" customFormat="1" ht="17.100000000000001" hidden="1" customHeight="1">
      <c r="A94" s="7">
        <v>16</v>
      </c>
      <c r="B94" s="8">
        <v>9077</v>
      </c>
      <c r="C94" s="9" t="s">
        <v>110</v>
      </c>
      <c r="D94" s="57"/>
      <c r="E94" s="58"/>
      <c r="F94" s="58"/>
      <c r="G94" s="157"/>
      <c r="H94" s="157"/>
      <c r="I94" s="157"/>
      <c r="J94" s="122"/>
      <c r="K94" s="122"/>
      <c r="L94" s="20"/>
      <c r="M94" s="20"/>
      <c r="N94" s="20"/>
      <c r="O94" s="21"/>
      <c r="P94" s="96"/>
      <c r="Q94" s="97"/>
      <c r="R94" s="97"/>
      <c r="S94" s="97"/>
      <c r="T94" s="97"/>
      <c r="U94" s="97"/>
      <c r="V94" s="50"/>
      <c r="W94" s="22" t="s">
        <v>1809</v>
      </c>
      <c r="X94" s="230">
        <v>0.7</v>
      </c>
      <c r="Y94" s="231"/>
      <c r="Z94" s="43" t="s">
        <v>1808</v>
      </c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2" t="s">
        <v>1809</v>
      </c>
      <c r="AN94" s="230">
        <v>1</v>
      </c>
      <c r="AO94" s="231"/>
      <c r="AP94" s="163"/>
      <c r="AQ94" s="121"/>
      <c r="AR94" s="123"/>
      <c r="AS94" s="199" t="e">
        <f>ROUND(ROUND(ROUND(#REF!*X94,0)*AN94,0)*(1+AQ24),0)</f>
        <v>#REF!</v>
      </c>
      <c r="AT94" s="29"/>
    </row>
    <row r="95" spans="1:46" s="155" customFormat="1" ht="17.100000000000001" customHeight="1">
      <c r="A95" s="7">
        <v>16</v>
      </c>
      <c r="B95" s="8">
        <v>9078</v>
      </c>
      <c r="C95" s="9" t="s">
        <v>1752</v>
      </c>
      <c r="D95" s="242" t="s">
        <v>1755</v>
      </c>
      <c r="E95" s="328"/>
      <c r="F95" s="328"/>
      <c r="G95" s="328"/>
      <c r="H95" s="328"/>
      <c r="I95" s="328"/>
      <c r="J95" s="328"/>
      <c r="K95" s="328"/>
      <c r="L95" s="328"/>
      <c r="M95" s="328"/>
      <c r="N95" s="328"/>
      <c r="O95" s="15"/>
      <c r="P95" s="16"/>
      <c r="Q95" s="16"/>
      <c r="R95" s="16"/>
      <c r="S95" s="16"/>
      <c r="T95" s="28"/>
      <c r="U95" s="28"/>
      <c r="V95" s="148"/>
      <c r="W95" s="16"/>
      <c r="X95" s="44"/>
      <c r="Y95" s="45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26"/>
      <c r="AN95" s="39"/>
      <c r="AO95" s="40"/>
      <c r="AP95" s="163"/>
      <c r="AQ95" s="121"/>
      <c r="AR95" s="123"/>
      <c r="AS95" s="195">
        <f>ROUND(L97*(1+AQ21),0)</f>
        <v>1326</v>
      </c>
      <c r="AT95" s="29"/>
    </row>
    <row r="96" spans="1:46" s="155" customFormat="1" ht="17.100000000000001" customHeight="1">
      <c r="A96" s="7">
        <v>16</v>
      </c>
      <c r="B96" s="8">
        <v>9079</v>
      </c>
      <c r="C96" s="9" t="s">
        <v>1753</v>
      </c>
      <c r="D96" s="329"/>
      <c r="E96" s="330"/>
      <c r="F96" s="330"/>
      <c r="G96" s="330"/>
      <c r="H96" s="330"/>
      <c r="I96" s="330"/>
      <c r="J96" s="330"/>
      <c r="K96" s="330"/>
      <c r="L96" s="330"/>
      <c r="M96" s="330"/>
      <c r="N96" s="330"/>
      <c r="O96" s="123"/>
      <c r="P96" s="19"/>
      <c r="Q96" s="20"/>
      <c r="R96" s="20"/>
      <c r="S96" s="20"/>
      <c r="T96" s="31"/>
      <c r="U96" s="31"/>
      <c r="V96" s="122"/>
      <c r="W96" s="122"/>
      <c r="X96" s="122"/>
      <c r="Y96" s="129"/>
      <c r="Z96" s="43" t="s">
        <v>1808</v>
      </c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2" t="s">
        <v>1809</v>
      </c>
      <c r="AN96" s="230">
        <v>1</v>
      </c>
      <c r="AO96" s="231"/>
      <c r="AP96" s="163"/>
      <c r="AQ96" s="121"/>
      <c r="AR96" s="123"/>
      <c r="AS96" s="195">
        <f>ROUND(ROUND(L97*AN96,0)*(1+AQ21),0)</f>
        <v>1326</v>
      </c>
      <c r="AT96" s="29"/>
    </row>
    <row r="97" spans="1:46" s="155" customFormat="1" ht="17.100000000000001" customHeight="1">
      <c r="A97" s="7">
        <v>16</v>
      </c>
      <c r="B97" s="8">
        <v>9080</v>
      </c>
      <c r="C97" s="9" t="s">
        <v>1754</v>
      </c>
      <c r="D97" s="57"/>
      <c r="E97" s="58"/>
      <c r="F97" s="58"/>
      <c r="G97" s="157"/>
      <c r="H97" s="122"/>
      <c r="I97" s="122"/>
      <c r="J97" s="122"/>
      <c r="K97" s="122"/>
      <c r="L97" s="238">
        <f>$L$9*26</f>
        <v>884</v>
      </c>
      <c r="M97" s="238"/>
      <c r="N97" s="20" t="s">
        <v>121</v>
      </c>
      <c r="O97" s="21"/>
      <c r="P97" s="119" t="s">
        <v>265</v>
      </c>
      <c r="Q97" s="113"/>
      <c r="R97" s="113"/>
      <c r="S97" s="113"/>
      <c r="T97" s="113"/>
      <c r="U97" s="113"/>
      <c r="V97" s="114"/>
      <c r="W97" s="26" t="s">
        <v>1809</v>
      </c>
      <c r="X97" s="236">
        <v>0.7</v>
      </c>
      <c r="Y97" s="23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26"/>
      <c r="AN97" s="39"/>
      <c r="AO97" s="40"/>
      <c r="AP97" s="124"/>
      <c r="AQ97" s="122"/>
      <c r="AR97" s="129"/>
      <c r="AS97" s="196">
        <f>ROUND(ROUND(L97*X97,0)*(1+AQ21),0)</f>
        <v>929</v>
      </c>
      <c r="AT97" s="41"/>
    </row>
    <row r="98" spans="1:46" ht="17.100000000000001" customHeight="1">
      <c r="A98" s="1"/>
      <c r="AP98" s="121"/>
      <c r="AQ98" s="121"/>
      <c r="AR98" s="121"/>
    </row>
    <row r="99" spans="1:46" ht="17.100000000000001" customHeight="1">
      <c r="A99" s="1"/>
      <c r="AP99" s="121"/>
      <c r="AQ99" s="121"/>
      <c r="AR99" s="121"/>
    </row>
    <row r="100" spans="1:46" s="155" customFormat="1" ht="17.100000000000001" customHeight="1">
      <c r="A100" s="25"/>
      <c r="B100" s="25"/>
      <c r="C100" s="14"/>
      <c r="D100" s="14"/>
      <c r="E100" s="14"/>
      <c r="F100" s="14"/>
      <c r="G100" s="14"/>
      <c r="H100" s="14"/>
      <c r="I100" s="32"/>
      <c r="J100" s="32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24"/>
      <c r="V100" s="24"/>
      <c r="W100" s="14"/>
      <c r="X100" s="27"/>
      <c r="Y100" s="30"/>
      <c r="Z100" s="14"/>
      <c r="AA100" s="14"/>
      <c r="AB100" s="14"/>
      <c r="AC100" s="27"/>
      <c r="AD100" s="30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121"/>
      <c r="AQ100" s="121"/>
      <c r="AR100" s="121"/>
      <c r="AS100" s="34"/>
      <c r="AT100" s="121"/>
    </row>
    <row r="101" spans="1:46" s="155" customFormat="1" ht="17.100000000000001" customHeight="1">
      <c r="A101" s="25"/>
      <c r="B101" s="25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24"/>
      <c r="V101" s="24"/>
      <c r="W101" s="14"/>
      <c r="X101" s="24"/>
      <c r="Y101" s="30"/>
      <c r="Z101" s="14"/>
      <c r="AA101" s="14"/>
      <c r="AB101" s="14"/>
      <c r="AC101" s="27"/>
      <c r="AD101" s="30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121"/>
      <c r="AQ101" s="121"/>
      <c r="AR101" s="121"/>
      <c r="AS101" s="34"/>
      <c r="AT101" s="121"/>
    </row>
    <row r="102" spans="1:46" s="155" customFormat="1" ht="17.100000000000001" customHeight="1">
      <c r="A102" s="25"/>
      <c r="B102" s="25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24"/>
      <c r="V102" s="24"/>
      <c r="W102" s="14"/>
      <c r="X102" s="24"/>
      <c r="Y102" s="30"/>
      <c r="Z102" s="14"/>
      <c r="AA102" s="14"/>
      <c r="AB102" s="14"/>
      <c r="AC102" s="13"/>
      <c r="AD102" s="13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21"/>
      <c r="AQ102" s="121"/>
      <c r="AR102" s="121"/>
      <c r="AS102" s="34"/>
      <c r="AT102" s="121"/>
    </row>
    <row r="103" spans="1:46" s="155" customFormat="1" ht="17.100000000000001" customHeight="1">
      <c r="A103" s="25"/>
      <c r="B103" s="25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35"/>
      <c r="U103" s="158"/>
      <c r="V103" s="158"/>
      <c r="W103" s="121"/>
      <c r="X103" s="158"/>
      <c r="Y103" s="30"/>
      <c r="Z103" s="14"/>
      <c r="AA103" s="14"/>
      <c r="AB103" s="14"/>
      <c r="AC103" s="27"/>
      <c r="AD103" s="30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121"/>
      <c r="AQ103" s="121"/>
      <c r="AR103" s="121"/>
      <c r="AS103" s="34"/>
      <c r="AT103" s="121"/>
    </row>
    <row r="104" spans="1:46" s="155" customFormat="1" ht="17.100000000000001" customHeight="1">
      <c r="A104" s="25"/>
      <c r="B104" s="25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24"/>
      <c r="U104" s="27"/>
      <c r="V104" s="30"/>
      <c r="W104" s="14"/>
      <c r="X104" s="24"/>
      <c r="Y104" s="30"/>
      <c r="Z104" s="14"/>
      <c r="AA104" s="14"/>
      <c r="AB104" s="14"/>
      <c r="AC104" s="27"/>
      <c r="AD104" s="30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121"/>
      <c r="AQ104" s="121"/>
      <c r="AR104" s="121"/>
      <c r="AS104" s="34"/>
      <c r="AT104" s="121"/>
    </row>
    <row r="105" spans="1:46" s="155" customFormat="1" ht="17.100000000000001" customHeight="1">
      <c r="A105" s="25"/>
      <c r="B105" s="25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24"/>
      <c r="V105" s="30"/>
      <c r="W105" s="14"/>
      <c r="X105" s="24"/>
      <c r="Y105" s="30"/>
      <c r="Z105" s="14"/>
      <c r="AA105" s="14"/>
      <c r="AB105" s="14"/>
      <c r="AC105" s="13"/>
      <c r="AD105" s="13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21"/>
      <c r="AQ105" s="121"/>
      <c r="AR105" s="121"/>
      <c r="AS105" s="34"/>
      <c r="AT105" s="121"/>
    </row>
    <row r="106" spans="1:46" s="155" customFormat="1" ht="17.100000000000001" customHeight="1">
      <c r="A106" s="25"/>
      <c r="B106" s="25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24"/>
      <c r="V106" s="30"/>
      <c r="W106" s="14"/>
      <c r="X106" s="27"/>
      <c r="Y106" s="30"/>
      <c r="Z106" s="14"/>
      <c r="AA106" s="14"/>
      <c r="AB106" s="14"/>
      <c r="AC106" s="27"/>
      <c r="AD106" s="30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121"/>
      <c r="AQ106" s="121"/>
      <c r="AR106" s="121"/>
      <c r="AS106" s="34"/>
      <c r="AT106" s="121"/>
    </row>
    <row r="107" spans="1:46" ht="17.100000000000001" customHeight="1">
      <c r="AP107" s="161"/>
      <c r="AQ107" s="161"/>
      <c r="AR107" s="161"/>
    </row>
    <row r="108" spans="1:46" ht="17.100000000000001" customHeight="1">
      <c r="AP108" s="33"/>
      <c r="AQ108" s="33"/>
      <c r="AR108" s="33"/>
    </row>
    <row r="109" spans="1:46" ht="17.100000000000001" customHeight="1">
      <c r="AP109" s="33"/>
      <c r="AQ109" s="33"/>
      <c r="AR109" s="33"/>
    </row>
    <row r="110" spans="1:46" ht="17.100000000000001" customHeight="1">
      <c r="AP110" s="14"/>
      <c r="AQ110" s="14"/>
      <c r="AR110" s="14"/>
    </row>
    <row r="111" spans="1:46" ht="17.100000000000001" customHeight="1">
      <c r="AP111" s="33"/>
      <c r="AQ111" s="33"/>
      <c r="AR111" s="33"/>
    </row>
    <row r="112" spans="1:46" ht="17.100000000000001" customHeight="1">
      <c r="AP112" s="33"/>
      <c r="AQ112" s="33"/>
      <c r="AR112" s="33"/>
    </row>
    <row r="113" spans="42:44" ht="17.100000000000001" customHeight="1">
      <c r="AP113" s="14"/>
      <c r="AQ113" s="14"/>
      <c r="AR113" s="14"/>
    </row>
    <row r="114" spans="42:44" ht="17.100000000000001" customHeight="1">
      <c r="AP114" s="33"/>
      <c r="AQ114" s="33"/>
      <c r="AR114" s="33"/>
    </row>
  </sheetData>
  <mergeCells count="134">
    <mergeCell ref="D95:N96"/>
    <mergeCell ref="AN96:AO96"/>
    <mergeCell ref="L97:M97"/>
    <mergeCell ref="X97:Y97"/>
    <mergeCell ref="L93:M93"/>
    <mergeCell ref="X93:Y93"/>
    <mergeCell ref="X94:Y94"/>
    <mergeCell ref="AN94:AO94"/>
    <mergeCell ref="AN92:AO92"/>
    <mergeCell ref="X86:Y86"/>
    <mergeCell ref="X83:Y83"/>
    <mergeCell ref="AN83:AO83"/>
    <mergeCell ref="D91:N92"/>
    <mergeCell ref="L89:M89"/>
    <mergeCell ref="D84:N85"/>
    <mergeCell ref="L86:M86"/>
    <mergeCell ref="X89:Y89"/>
    <mergeCell ref="X90:Y90"/>
    <mergeCell ref="L44:M44"/>
    <mergeCell ref="X44:Y44"/>
    <mergeCell ref="AN46:AO46"/>
    <mergeCell ref="AN48:AO48"/>
    <mergeCell ref="D42:N43"/>
    <mergeCell ref="AN90:AO90"/>
    <mergeCell ref="D87:N88"/>
    <mergeCell ref="D63:N64"/>
    <mergeCell ref="L65:M65"/>
    <mergeCell ref="D59:N60"/>
    <mergeCell ref="AN78:AO78"/>
    <mergeCell ref="D73:N74"/>
    <mergeCell ref="L82:M82"/>
    <mergeCell ref="D66:N67"/>
    <mergeCell ref="X82:Y82"/>
    <mergeCell ref="X72:Y72"/>
    <mergeCell ref="AN74:AO74"/>
    <mergeCell ref="AN88:AO88"/>
    <mergeCell ref="AN85:AO85"/>
    <mergeCell ref="AN57:AO57"/>
    <mergeCell ref="L61:M61"/>
    <mergeCell ref="AN62:AO62"/>
    <mergeCell ref="AN76:AO76"/>
    <mergeCell ref="X68:Y68"/>
    <mergeCell ref="AN8:AO8"/>
    <mergeCell ref="L9:M9"/>
    <mergeCell ref="X9:Y9"/>
    <mergeCell ref="L12:M12"/>
    <mergeCell ref="X12:Y12"/>
    <mergeCell ref="D10:N11"/>
    <mergeCell ref="AN11:AO11"/>
    <mergeCell ref="D7:N8"/>
    <mergeCell ref="AN34:AO34"/>
    <mergeCell ref="AN20:AO20"/>
    <mergeCell ref="L30:M30"/>
    <mergeCell ref="X30:Y30"/>
    <mergeCell ref="AN32:AO32"/>
    <mergeCell ref="L33:M33"/>
    <mergeCell ref="X33:Y33"/>
    <mergeCell ref="X13:Y13"/>
    <mergeCell ref="L16:M16"/>
    <mergeCell ref="X16:Y16"/>
    <mergeCell ref="D21:N22"/>
    <mergeCell ref="AN13:AO13"/>
    <mergeCell ref="AQ28:AR28"/>
    <mergeCell ref="AN29:AO29"/>
    <mergeCell ref="X26:Y26"/>
    <mergeCell ref="D24:N25"/>
    <mergeCell ref="L26:M26"/>
    <mergeCell ref="X27:Y27"/>
    <mergeCell ref="AN27:AO27"/>
    <mergeCell ref="AN25:AO25"/>
    <mergeCell ref="AQ21:AR21"/>
    <mergeCell ref="L23:M23"/>
    <mergeCell ref="X23:Y23"/>
    <mergeCell ref="D28:N29"/>
    <mergeCell ref="AN22:AO22"/>
    <mergeCell ref="X41:Y41"/>
    <mergeCell ref="D80:N81"/>
    <mergeCell ref="X75:Y75"/>
    <mergeCell ref="D70:N71"/>
    <mergeCell ref="X61:Y61"/>
    <mergeCell ref="X55:Y55"/>
    <mergeCell ref="AN55:AO55"/>
    <mergeCell ref="D52:N53"/>
    <mergeCell ref="X54:Y54"/>
    <mergeCell ref="D45:N46"/>
    <mergeCell ref="L54:M54"/>
    <mergeCell ref="X47:Y47"/>
    <mergeCell ref="X48:Y48"/>
    <mergeCell ref="X51:Y51"/>
    <mergeCell ref="AN50:AO50"/>
    <mergeCell ref="AN41:AO41"/>
    <mergeCell ref="L75:M75"/>
    <mergeCell ref="L47:M47"/>
    <mergeCell ref="D56:N57"/>
    <mergeCell ref="L58:M58"/>
    <mergeCell ref="L72:M72"/>
    <mergeCell ref="L68:M68"/>
    <mergeCell ref="L51:M51"/>
    <mergeCell ref="AN81:AO81"/>
    <mergeCell ref="D49:N50"/>
    <mergeCell ref="X69:Y69"/>
    <mergeCell ref="AN69:AO69"/>
    <mergeCell ref="AN60:AO60"/>
    <mergeCell ref="X65:Y65"/>
    <mergeCell ref="AN64:AO64"/>
    <mergeCell ref="L79:M79"/>
    <mergeCell ref="X79:Y79"/>
    <mergeCell ref="X62:Y62"/>
    <mergeCell ref="D77:N78"/>
    <mergeCell ref="X76:Y76"/>
    <mergeCell ref="AN43:AO43"/>
    <mergeCell ref="X58:Y58"/>
    <mergeCell ref="D14:N15"/>
    <mergeCell ref="AN15:AO15"/>
    <mergeCell ref="AN67:AO67"/>
    <mergeCell ref="AN71:AO71"/>
    <mergeCell ref="AP17:AR20"/>
    <mergeCell ref="AQ24:AR24"/>
    <mergeCell ref="AN18:AO18"/>
    <mergeCell ref="L19:M19"/>
    <mergeCell ref="X20:Y20"/>
    <mergeCell ref="X19:Y19"/>
    <mergeCell ref="AN53:AO53"/>
    <mergeCell ref="D17:N18"/>
    <mergeCell ref="X40:Y40"/>
    <mergeCell ref="AN36:AO36"/>
    <mergeCell ref="D38:N39"/>
    <mergeCell ref="D31:N32"/>
    <mergeCell ref="AN39:AO39"/>
    <mergeCell ref="X34:Y34"/>
    <mergeCell ref="X37:Y37"/>
    <mergeCell ref="L40:M40"/>
    <mergeCell ref="L37:M37"/>
    <mergeCell ref="D35:N36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  <rowBreaks count="1" manualBreakCount="1">
    <brk id="99" max="4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5"/>
  </sheetPr>
  <dimension ref="A1:X10"/>
  <sheetViews>
    <sheetView view="pageBreakPreview" zoomScale="85" zoomScaleNormal="100" zoomScaleSheetLayoutView="85" workbookViewId="0">
      <selection activeCell="M4" sqref="M4"/>
    </sheetView>
  </sheetViews>
  <sheetFormatPr defaultRowHeight="17.100000000000001" customHeight="1"/>
  <cols>
    <col min="1" max="1" width="4.625" style="149" customWidth="1"/>
    <col min="2" max="2" width="7.625" style="149" customWidth="1"/>
    <col min="3" max="3" width="35.625" style="10" customWidth="1"/>
    <col min="4" max="4" width="56.875" style="149" customWidth="1"/>
    <col min="5" max="10" width="2.375" style="149" customWidth="1"/>
    <col min="11" max="15" width="2.375" style="10" customWidth="1"/>
    <col min="16" max="21" width="2.375" style="149" customWidth="1"/>
    <col min="22" max="23" width="8.625" style="149" customWidth="1"/>
    <col min="24" max="24" width="2.75" style="149" customWidth="1"/>
    <col min="25" max="16384" width="9" style="149"/>
  </cols>
  <sheetData>
    <row r="1" spans="1:24" ht="17.100000000000001" customHeight="1">
      <c r="A1" s="1"/>
    </row>
    <row r="2" spans="1:24" s="155" customFormat="1" ht="17.100000000000001" customHeight="1">
      <c r="A2" s="103"/>
      <c r="C2" s="66"/>
      <c r="K2" s="66"/>
      <c r="L2" s="66"/>
      <c r="M2" s="66"/>
      <c r="N2" s="66"/>
      <c r="O2" s="66"/>
    </row>
    <row r="3" spans="1:24" s="155" customFormat="1" ht="17.100000000000001" customHeight="1">
      <c r="A3" s="103"/>
      <c r="C3" s="66"/>
      <c r="K3" s="66"/>
      <c r="L3" s="66"/>
      <c r="M3" s="66"/>
      <c r="N3" s="66"/>
      <c r="O3" s="66"/>
    </row>
    <row r="4" spans="1:24" ht="17.100000000000001" customHeight="1">
      <c r="A4" s="1"/>
      <c r="B4" s="1" t="s">
        <v>124</v>
      </c>
    </row>
    <row r="5" spans="1:24" s="155" customFormat="1" ht="17.100000000000001" customHeight="1">
      <c r="A5" s="2" t="s">
        <v>1795</v>
      </c>
      <c r="B5" s="151"/>
      <c r="C5" s="333" t="s">
        <v>114</v>
      </c>
      <c r="D5" s="335" t="s">
        <v>1796</v>
      </c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336"/>
      <c r="V5" s="3" t="s">
        <v>115</v>
      </c>
      <c r="W5" s="3" t="s">
        <v>116</v>
      </c>
      <c r="X5" s="121"/>
    </row>
    <row r="6" spans="1:24" s="155" customFormat="1" ht="17.100000000000001" customHeight="1">
      <c r="A6" s="4" t="s">
        <v>117</v>
      </c>
      <c r="B6" s="5" t="s">
        <v>118</v>
      </c>
      <c r="C6" s="334"/>
      <c r="D6" s="337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9"/>
      <c r="V6" s="6" t="s">
        <v>119</v>
      </c>
      <c r="W6" s="6" t="s">
        <v>120</v>
      </c>
      <c r="X6" s="121"/>
    </row>
    <row r="7" spans="1:24" ht="17.100000000000001" customHeight="1">
      <c r="A7" s="7">
        <v>16</v>
      </c>
      <c r="B7" s="8">
        <v>6015</v>
      </c>
      <c r="C7" s="9" t="s">
        <v>131</v>
      </c>
      <c r="D7" s="189" t="s">
        <v>127</v>
      </c>
      <c r="E7" s="127"/>
      <c r="F7" s="127"/>
      <c r="G7" s="127"/>
      <c r="H7" s="127"/>
      <c r="I7" s="127"/>
      <c r="J7" s="17"/>
      <c r="K7" s="17"/>
      <c r="L7" s="17"/>
      <c r="M7" s="17"/>
      <c r="N7" s="17"/>
      <c r="O7" s="17"/>
      <c r="P7" s="332"/>
      <c r="Q7" s="332"/>
      <c r="R7" s="190" t="s">
        <v>125</v>
      </c>
      <c r="S7" s="190"/>
      <c r="T7" s="17"/>
      <c r="U7" s="17"/>
      <c r="V7" s="23"/>
      <c r="W7" s="41" t="s">
        <v>873</v>
      </c>
    </row>
    <row r="8" spans="1:24" ht="17.100000000000001" customHeight="1">
      <c r="A8" s="7">
        <v>16</v>
      </c>
      <c r="B8" s="8">
        <v>6020</v>
      </c>
      <c r="C8" s="9" t="s">
        <v>132</v>
      </c>
      <c r="D8" s="189" t="s">
        <v>128</v>
      </c>
      <c r="E8" s="127"/>
      <c r="F8" s="127"/>
      <c r="G8" s="127"/>
      <c r="H8" s="127"/>
      <c r="I8" s="127"/>
      <c r="J8" s="17"/>
      <c r="K8" s="17"/>
      <c r="L8" s="17"/>
      <c r="M8" s="17"/>
      <c r="N8" s="17"/>
      <c r="O8" s="17"/>
      <c r="P8" s="331">
        <v>200</v>
      </c>
      <c r="Q8" s="331"/>
      <c r="R8" s="190" t="s">
        <v>125</v>
      </c>
      <c r="S8" s="190"/>
      <c r="T8" s="17"/>
      <c r="U8" s="17"/>
      <c r="V8" s="23">
        <f>P8</f>
        <v>200</v>
      </c>
      <c r="W8" s="41" t="s">
        <v>126</v>
      </c>
    </row>
    <row r="9" spans="1:24" ht="17.100000000000001" customHeight="1">
      <c r="A9" s="7">
        <v>16</v>
      </c>
      <c r="B9" s="8">
        <v>6025</v>
      </c>
      <c r="C9" s="9" t="s">
        <v>133</v>
      </c>
      <c r="D9" s="189" t="s">
        <v>129</v>
      </c>
      <c r="E9" s="191"/>
      <c r="F9" s="191"/>
      <c r="G9" s="191"/>
      <c r="H9" s="191"/>
      <c r="I9" s="191"/>
      <c r="J9" s="17"/>
      <c r="K9" s="17"/>
      <c r="L9" s="17"/>
      <c r="M9" s="17"/>
      <c r="N9" s="17"/>
      <c r="O9" s="17"/>
      <c r="P9" s="331">
        <v>100</v>
      </c>
      <c r="Q9" s="331"/>
      <c r="R9" s="190" t="s">
        <v>125</v>
      </c>
      <c r="S9" s="190"/>
      <c r="T9" s="17"/>
      <c r="U9" s="192"/>
      <c r="V9" s="23">
        <f t="shared" ref="V9:V10" si="0">P9</f>
        <v>100</v>
      </c>
      <c r="W9" s="41" t="s">
        <v>130</v>
      </c>
    </row>
    <row r="10" spans="1:24" ht="17.100000000000001" customHeight="1">
      <c r="A10" s="7">
        <v>16</v>
      </c>
      <c r="B10" s="7">
        <v>6030</v>
      </c>
      <c r="C10" s="9" t="s">
        <v>1727</v>
      </c>
      <c r="D10" s="193" t="s">
        <v>1797</v>
      </c>
      <c r="E10" s="191"/>
      <c r="F10" s="191"/>
      <c r="G10" s="191"/>
      <c r="H10" s="191"/>
      <c r="I10" s="191"/>
      <c r="J10" s="17"/>
      <c r="K10" s="17"/>
      <c r="L10" s="17"/>
      <c r="M10" s="17"/>
      <c r="N10" s="17"/>
      <c r="O10" s="17"/>
      <c r="P10" s="331">
        <v>100</v>
      </c>
      <c r="Q10" s="331"/>
      <c r="R10" s="190" t="s">
        <v>125</v>
      </c>
      <c r="S10" s="190"/>
      <c r="T10" s="17"/>
      <c r="U10" s="192"/>
      <c r="V10" s="23">
        <f t="shared" si="0"/>
        <v>100</v>
      </c>
      <c r="W10" s="194" t="s">
        <v>1728</v>
      </c>
    </row>
  </sheetData>
  <mergeCells count="6">
    <mergeCell ref="P10:Q10"/>
    <mergeCell ref="P7:Q7"/>
    <mergeCell ref="P8:Q8"/>
    <mergeCell ref="P9:Q9"/>
    <mergeCell ref="C5:C6"/>
    <mergeCell ref="D5:U6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U75"/>
  <sheetViews>
    <sheetView view="pageBreakPreview" topLeftCell="A43" zoomScale="85" zoomScaleNormal="100" zoomScaleSheetLayoutView="85" workbookViewId="0">
      <selection activeCell="L60" sqref="L60"/>
    </sheetView>
  </sheetViews>
  <sheetFormatPr defaultRowHeight="17.100000000000001" customHeight="1"/>
  <cols>
    <col min="1" max="1" width="4.625" style="149" customWidth="1"/>
    <col min="2" max="2" width="7.625" style="149" customWidth="1"/>
    <col min="3" max="3" width="35.625" style="10" customWidth="1"/>
    <col min="4" max="10" width="2.375" style="149" customWidth="1"/>
    <col min="11" max="12" width="2.375" style="10" customWidth="1"/>
    <col min="13" max="13" width="3.25" style="10" customWidth="1"/>
    <col min="14" max="16" width="2.375" style="10" customWidth="1"/>
    <col min="17" max="20" width="2.375" style="149" customWidth="1"/>
    <col min="21" max="22" width="2.375" style="150" customWidth="1"/>
    <col min="23" max="23" width="2.375" style="149" customWidth="1"/>
    <col min="24" max="25" width="2.375" style="150" customWidth="1"/>
    <col min="26" max="44" width="2.375" style="149" customWidth="1"/>
    <col min="45" max="46" width="8.625" style="149" customWidth="1"/>
    <col min="47" max="47" width="2.75" style="149" customWidth="1"/>
    <col min="48" max="16384" width="9" style="149"/>
  </cols>
  <sheetData>
    <row r="1" spans="1:47" ht="17.100000000000001" customHeight="1">
      <c r="A1" s="1"/>
    </row>
    <row r="2" spans="1:47" ht="17.100000000000001" customHeight="1">
      <c r="A2" s="1"/>
    </row>
    <row r="3" spans="1:47" ht="17.100000000000001" customHeight="1">
      <c r="A3" s="1"/>
    </row>
    <row r="4" spans="1:47" ht="17.100000000000001" customHeight="1">
      <c r="A4" s="1"/>
      <c r="B4" s="1" t="s">
        <v>1217</v>
      </c>
    </row>
    <row r="5" spans="1:47" s="155" customFormat="1" ht="17.100000000000001" customHeight="1">
      <c r="A5" s="2" t="s">
        <v>122</v>
      </c>
      <c r="B5" s="151"/>
      <c r="C5" s="11" t="s">
        <v>114</v>
      </c>
      <c r="D5" s="152"/>
      <c r="E5" s="148"/>
      <c r="F5" s="148"/>
      <c r="G5" s="148"/>
      <c r="H5" s="148"/>
      <c r="I5" s="148"/>
      <c r="J5" s="148"/>
      <c r="K5" s="16"/>
      <c r="L5" s="16"/>
      <c r="M5" s="16"/>
      <c r="N5" s="16"/>
      <c r="O5" s="16"/>
      <c r="P5" s="16"/>
      <c r="Q5" s="154"/>
      <c r="R5" s="154"/>
      <c r="S5" s="154"/>
      <c r="T5" s="69"/>
      <c r="U5" s="154"/>
      <c r="V5" s="154"/>
      <c r="W5" s="154"/>
      <c r="X5" s="154" t="s">
        <v>123</v>
      </c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48"/>
      <c r="AL5" s="148"/>
      <c r="AM5" s="148"/>
      <c r="AN5" s="148"/>
      <c r="AO5" s="148"/>
      <c r="AP5" s="148"/>
      <c r="AQ5" s="148"/>
      <c r="AR5" s="148"/>
      <c r="AS5" s="3" t="s">
        <v>115</v>
      </c>
      <c r="AT5" s="3" t="s">
        <v>116</v>
      </c>
      <c r="AU5" s="121"/>
    </row>
    <row r="6" spans="1:47" s="155" customFormat="1" ht="17.100000000000001" customHeight="1">
      <c r="A6" s="4" t="s">
        <v>117</v>
      </c>
      <c r="B6" s="5" t="s">
        <v>118</v>
      </c>
      <c r="C6" s="21"/>
      <c r="D6" s="124"/>
      <c r="E6" s="122"/>
      <c r="F6" s="122"/>
      <c r="G6" s="122"/>
      <c r="H6" s="122"/>
      <c r="I6" s="122"/>
      <c r="J6" s="122"/>
      <c r="K6" s="20"/>
      <c r="L6" s="20"/>
      <c r="M6" s="20"/>
      <c r="N6" s="20"/>
      <c r="O6" s="20"/>
      <c r="P6" s="20"/>
      <c r="Q6" s="122"/>
      <c r="R6" s="122"/>
      <c r="S6" s="122"/>
      <c r="T6" s="122"/>
      <c r="U6" s="156"/>
      <c r="V6" s="156"/>
      <c r="W6" s="122"/>
      <c r="X6" s="156"/>
      <c r="Y6" s="156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6" t="s">
        <v>119</v>
      </c>
      <c r="AT6" s="6" t="s">
        <v>120</v>
      </c>
      <c r="AU6" s="121"/>
    </row>
    <row r="7" spans="1:47" s="155" customFormat="1" ht="17.100000000000001" customHeight="1">
      <c r="A7" s="7">
        <v>16</v>
      </c>
      <c r="B7" s="8">
        <v>3251</v>
      </c>
      <c r="C7" s="9" t="s">
        <v>2162</v>
      </c>
      <c r="D7" s="232" t="s">
        <v>860</v>
      </c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15"/>
      <c r="P7" s="16"/>
      <c r="Q7" s="16"/>
      <c r="R7" s="16"/>
      <c r="S7" s="16"/>
      <c r="T7" s="28"/>
      <c r="U7" s="28"/>
      <c r="V7" s="148"/>
      <c r="W7" s="16"/>
      <c r="X7" s="44"/>
      <c r="Y7" s="4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26"/>
      <c r="AN7" s="39"/>
      <c r="AO7" s="40"/>
      <c r="AP7" s="53"/>
      <c r="AQ7" s="46"/>
      <c r="AR7" s="52"/>
      <c r="AS7" s="195">
        <f>ROUND(L9*(1+AQ15),0)</f>
        <v>374</v>
      </c>
      <c r="AT7" s="49" t="s">
        <v>1790</v>
      </c>
    </row>
    <row r="8" spans="1:47" s="155" customFormat="1" ht="17.100000000000001" customHeight="1">
      <c r="A8" s="7">
        <v>16</v>
      </c>
      <c r="B8" s="8">
        <v>3252</v>
      </c>
      <c r="C8" s="9" t="s">
        <v>191</v>
      </c>
      <c r="D8" s="250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133"/>
      <c r="P8" s="19"/>
      <c r="Q8" s="20"/>
      <c r="R8" s="20"/>
      <c r="S8" s="20"/>
      <c r="T8" s="31"/>
      <c r="U8" s="31"/>
      <c r="V8" s="122"/>
      <c r="W8" s="122"/>
      <c r="X8" s="122"/>
      <c r="Y8" s="129"/>
      <c r="Z8" s="43" t="s">
        <v>1853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2" t="s">
        <v>1792</v>
      </c>
      <c r="AN8" s="230">
        <v>1</v>
      </c>
      <c r="AO8" s="231"/>
      <c r="AP8" s="54"/>
      <c r="AQ8" s="27"/>
      <c r="AR8" s="48"/>
      <c r="AS8" s="195">
        <f>ROUND(ROUND(L9*AN8,0)*(1+AQ15),0)</f>
        <v>374</v>
      </c>
      <c r="AT8" s="29"/>
    </row>
    <row r="9" spans="1:47" s="155" customFormat="1" ht="17.100000000000001" customHeight="1">
      <c r="A9" s="7">
        <v>16</v>
      </c>
      <c r="B9" s="8">
        <v>3253</v>
      </c>
      <c r="C9" s="9" t="s">
        <v>2163</v>
      </c>
      <c r="D9" s="55"/>
      <c r="E9" s="56"/>
      <c r="F9" s="56"/>
      <c r="G9" s="134"/>
      <c r="H9" s="135"/>
      <c r="I9" s="135"/>
      <c r="J9" s="135"/>
      <c r="K9" s="135"/>
      <c r="L9" s="241">
        <v>249</v>
      </c>
      <c r="M9" s="241"/>
      <c r="N9" s="14" t="s">
        <v>121</v>
      </c>
      <c r="O9" s="18"/>
      <c r="P9" s="91" t="s">
        <v>265</v>
      </c>
      <c r="Q9" s="92"/>
      <c r="R9" s="92"/>
      <c r="S9" s="92"/>
      <c r="T9" s="92"/>
      <c r="U9" s="92"/>
      <c r="V9" s="33"/>
      <c r="W9" s="24" t="s">
        <v>1792</v>
      </c>
      <c r="X9" s="239">
        <v>0.7</v>
      </c>
      <c r="Y9" s="240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26"/>
      <c r="AN9" s="39"/>
      <c r="AO9" s="40"/>
      <c r="AP9" s="42"/>
      <c r="AQ9" s="37"/>
      <c r="AR9" s="38"/>
      <c r="AS9" s="195">
        <f>ROUND(ROUND(L9*X10,0)*(1+AQ15),0)</f>
        <v>261</v>
      </c>
      <c r="AT9" s="29"/>
    </row>
    <row r="10" spans="1:47" s="155" customFormat="1" ht="17.100000000000001" hidden="1" customHeight="1">
      <c r="A10" s="7">
        <v>16</v>
      </c>
      <c r="B10" s="8">
        <v>3254</v>
      </c>
      <c r="C10" s="9" t="s">
        <v>322</v>
      </c>
      <c r="D10" s="57"/>
      <c r="E10" s="58"/>
      <c r="F10" s="58"/>
      <c r="G10" s="136"/>
      <c r="H10" s="136"/>
      <c r="I10" s="136"/>
      <c r="J10" s="137"/>
      <c r="K10" s="137"/>
      <c r="L10" s="200"/>
      <c r="M10" s="200"/>
      <c r="N10" s="20"/>
      <c r="O10" s="21"/>
      <c r="P10" s="93"/>
      <c r="Q10" s="94"/>
      <c r="R10" s="94"/>
      <c r="S10" s="94"/>
      <c r="T10" s="94"/>
      <c r="U10" s="94"/>
      <c r="V10" s="50"/>
      <c r="W10" s="22" t="s">
        <v>1792</v>
      </c>
      <c r="X10" s="230">
        <v>0.7</v>
      </c>
      <c r="Y10" s="231"/>
      <c r="Z10" s="43" t="s">
        <v>1853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2" t="s">
        <v>1792</v>
      </c>
      <c r="AN10" s="230">
        <v>1</v>
      </c>
      <c r="AO10" s="231"/>
      <c r="AP10" s="54"/>
      <c r="AQ10" s="27"/>
      <c r="AR10" s="48"/>
      <c r="AS10" s="196">
        <f>ROUND(ROUND(ROUND(L9*X10,0)*AN10,0)*(1+AQ15),0)</f>
        <v>261</v>
      </c>
      <c r="AT10" s="29"/>
    </row>
    <row r="11" spans="1:47" s="155" customFormat="1" ht="17.100000000000001" customHeight="1">
      <c r="A11" s="7">
        <v>16</v>
      </c>
      <c r="B11" s="8">
        <v>3255</v>
      </c>
      <c r="C11" s="9" t="s">
        <v>2164</v>
      </c>
      <c r="D11" s="232" t="s">
        <v>861</v>
      </c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15"/>
      <c r="P11" s="16"/>
      <c r="Q11" s="16"/>
      <c r="R11" s="16"/>
      <c r="S11" s="16"/>
      <c r="T11" s="28"/>
      <c r="U11" s="28"/>
      <c r="V11" s="148"/>
      <c r="W11" s="16"/>
      <c r="X11" s="44"/>
      <c r="Y11" s="45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26"/>
      <c r="AN11" s="39"/>
      <c r="AO11" s="40"/>
      <c r="AP11" s="252" t="s">
        <v>829</v>
      </c>
      <c r="AQ11" s="253"/>
      <c r="AR11" s="254"/>
      <c r="AS11" s="195">
        <f>ROUND(L13*(1+AQ15),0)</f>
        <v>590</v>
      </c>
      <c r="AT11" s="29"/>
    </row>
    <row r="12" spans="1:47" s="155" customFormat="1" ht="17.100000000000001" customHeight="1">
      <c r="A12" s="7">
        <v>16</v>
      </c>
      <c r="B12" s="8">
        <v>3256</v>
      </c>
      <c r="C12" s="9" t="s">
        <v>192</v>
      </c>
      <c r="D12" s="250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133"/>
      <c r="P12" s="19"/>
      <c r="Q12" s="20"/>
      <c r="R12" s="20"/>
      <c r="S12" s="20"/>
      <c r="T12" s="31"/>
      <c r="U12" s="31"/>
      <c r="V12" s="122"/>
      <c r="W12" s="122"/>
      <c r="X12" s="122"/>
      <c r="Y12" s="129"/>
      <c r="Z12" s="43" t="s">
        <v>1853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2" t="s">
        <v>1792</v>
      </c>
      <c r="AN12" s="230">
        <v>1</v>
      </c>
      <c r="AO12" s="231"/>
      <c r="AP12" s="252"/>
      <c r="AQ12" s="253"/>
      <c r="AR12" s="254"/>
      <c r="AS12" s="195">
        <f>ROUND(ROUND(L13*AN12,0)*(1+AQ15),0)</f>
        <v>590</v>
      </c>
      <c r="AT12" s="29"/>
    </row>
    <row r="13" spans="1:47" s="155" customFormat="1" ht="17.100000000000001" customHeight="1">
      <c r="A13" s="7">
        <v>16</v>
      </c>
      <c r="B13" s="8">
        <v>3257</v>
      </c>
      <c r="C13" s="9" t="s">
        <v>2165</v>
      </c>
      <c r="D13" s="55"/>
      <c r="E13" s="56"/>
      <c r="F13" s="56"/>
      <c r="G13" s="134"/>
      <c r="H13" s="135"/>
      <c r="I13" s="135"/>
      <c r="J13" s="135"/>
      <c r="K13" s="135"/>
      <c r="L13" s="241">
        <v>393</v>
      </c>
      <c r="M13" s="241"/>
      <c r="N13" s="14" t="s">
        <v>121</v>
      </c>
      <c r="O13" s="18"/>
      <c r="P13" s="91" t="s">
        <v>265</v>
      </c>
      <c r="Q13" s="92"/>
      <c r="R13" s="92"/>
      <c r="S13" s="92"/>
      <c r="T13" s="92"/>
      <c r="U13" s="92"/>
      <c r="V13" s="33"/>
      <c r="W13" s="24" t="s">
        <v>1792</v>
      </c>
      <c r="X13" s="239">
        <v>0.7</v>
      </c>
      <c r="Y13" s="240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26"/>
      <c r="AN13" s="39"/>
      <c r="AO13" s="40"/>
      <c r="AP13" s="252"/>
      <c r="AQ13" s="253"/>
      <c r="AR13" s="254"/>
      <c r="AS13" s="195">
        <f>ROUND(ROUND(L13*X14,0)*(1+AQ15),0)</f>
        <v>413</v>
      </c>
      <c r="AT13" s="29"/>
    </row>
    <row r="14" spans="1:47" s="155" customFormat="1" ht="17.100000000000001" hidden="1" customHeight="1">
      <c r="A14" s="7">
        <v>16</v>
      </c>
      <c r="B14" s="8">
        <v>3258</v>
      </c>
      <c r="C14" s="9" t="s">
        <v>323</v>
      </c>
      <c r="D14" s="57"/>
      <c r="E14" s="58"/>
      <c r="F14" s="58"/>
      <c r="G14" s="136"/>
      <c r="H14" s="136"/>
      <c r="I14" s="136"/>
      <c r="J14" s="137"/>
      <c r="K14" s="137"/>
      <c r="L14" s="20"/>
      <c r="M14" s="20"/>
      <c r="N14" s="20"/>
      <c r="O14" s="21"/>
      <c r="P14" s="93"/>
      <c r="Q14" s="94"/>
      <c r="R14" s="94"/>
      <c r="S14" s="94"/>
      <c r="T14" s="94"/>
      <c r="U14" s="94"/>
      <c r="V14" s="50"/>
      <c r="W14" s="22" t="s">
        <v>1792</v>
      </c>
      <c r="X14" s="230">
        <v>0.7</v>
      </c>
      <c r="Y14" s="231"/>
      <c r="Z14" s="43" t="s">
        <v>1853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2" t="s">
        <v>1792</v>
      </c>
      <c r="AN14" s="230">
        <v>1</v>
      </c>
      <c r="AO14" s="231"/>
      <c r="AP14" s="252"/>
      <c r="AQ14" s="253"/>
      <c r="AR14" s="254"/>
      <c r="AS14" s="196">
        <f>ROUND(ROUND(ROUND(L13*X14,0)*AN14,0)*(1+AQ15),0)</f>
        <v>413</v>
      </c>
      <c r="AT14" s="29"/>
    </row>
    <row r="15" spans="1:47" s="155" customFormat="1" ht="17.100000000000001" customHeight="1">
      <c r="A15" s="7">
        <v>16</v>
      </c>
      <c r="B15" s="8">
        <v>3259</v>
      </c>
      <c r="C15" s="9" t="s">
        <v>2166</v>
      </c>
      <c r="D15" s="232" t="s">
        <v>862</v>
      </c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15"/>
      <c r="P15" s="16"/>
      <c r="Q15" s="16"/>
      <c r="R15" s="16"/>
      <c r="S15" s="16"/>
      <c r="T15" s="28"/>
      <c r="U15" s="28"/>
      <c r="V15" s="148"/>
      <c r="W15" s="16"/>
      <c r="X15" s="44"/>
      <c r="Y15" s="45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26"/>
      <c r="AN15" s="39"/>
      <c r="AO15" s="40"/>
      <c r="AP15" s="36" t="s">
        <v>1792</v>
      </c>
      <c r="AQ15" s="239">
        <v>0.5</v>
      </c>
      <c r="AR15" s="240"/>
      <c r="AS15" s="195">
        <f>ROUND(L17*(1+AQ15),0)</f>
        <v>857</v>
      </c>
      <c r="AT15" s="29"/>
    </row>
    <row r="16" spans="1:47" s="155" customFormat="1" ht="17.100000000000001" customHeight="1">
      <c r="A16" s="7">
        <v>16</v>
      </c>
      <c r="B16" s="8">
        <v>3260</v>
      </c>
      <c r="C16" s="9" t="s">
        <v>193</v>
      </c>
      <c r="D16" s="250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133"/>
      <c r="P16" s="19"/>
      <c r="Q16" s="20"/>
      <c r="R16" s="20"/>
      <c r="S16" s="20"/>
      <c r="T16" s="31"/>
      <c r="U16" s="31"/>
      <c r="V16" s="122"/>
      <c r="W16" s="122"/>
      <c r="X16" s="122"/>
      <c r="Y16" s="129"/>
      <c r="Z16" s="43" t="s">
        <v>1853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2" t="s">
        <v>1792</v>
      </c>
      <c r="AN16" s="230">
        <v>1</v>
      </c>
      <c r="AO16" s="231"/>
      <c r="AR16" s="67" t="s">
        <v>824</v>
      </c>
      <c r="AS16" s="195">
        <f>ROUND(ROUND(L17*AN16,0)*(1+AQ15),0)</f>
        <v>857</v>
      </c>
      <c r="AT16" s="29"/>
    </row>
    <row r="17" spans="1:46" s="155" customFormat="1" ht="17.100000000000001" customHeight="1">
      <c r="A17" s="7">
        <v>16</v>
      </c>
      <c r="B17" s="8">
        <v>3261</v>
      </c>
      <c r="C17" s="9" t="s">
        <v>2167</v>
      </c>
      <c r="D17" s="55"/>
      <c r="E17" s="56"/>
      <c r="F17" s="56"/>
      <c r="G17" s="134"/>
      <c r="H17" s="135"/>
      <c r="I17" s="135"/>
      <c r="J17" s="135"/>
      <c r="K17" s="135"/>
      <c r="L17" s="241">
        <v>571</v>
      </c>
      <c r="M17" s="241"/>
      <c r="N17" s="14" t="s">
        <v>121</v>
      </c>
      <c r="O17" s="18"/>
      <c r="P17" s="91" t="s">
        <v>265</v>
      </c>
      <c r="Q17" s="92"/>
      <c r="R17" s="92"/>
      <c r="S17" s="92"/>
      <c r="T17" s="92"/>
      <c r="U17" s="92"/>
      <c r="V17" s="33"/>
      <c r="W17" s="24" t="s">
        <v>1792</v>
      </c>
      <c r="X17" s="239">
        <v>0.7</v>
      </c>
      <c r="Y17" s="240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26"/>
      <c r="AN17" s="39"/>
      <c r="AO17" s="40"/>
      <c r="AS17" s="195">
        <f>ROUND(ROUND(L17*X18,0)*(1+AQ15),0)</f>
        <v>600</v>
      </c>
      <c r="AT17" s="29"/>
    </row>
    <row r="18" spans="1:46" s="155" customFormat="1" ht="17.100000000000001" hidden="1" customHeight="1">
      <c r="A18" s="7">
        <v>16</v>
      </c>
      <c r="B18" s="8">
        <v>3262</v>
      </c>
      <c r="C18" s="9" t="s">
        <v>324</v>
      </c>
      <c r="D18" s="57"/>
      <c r="E18" s="58"/>
      <c r="F18" s="58"/>
      <c r="G18" s="136"/>
      <c r="H18" s="136"/>
      <c r="I18" s="136"/>
      <c r="J18" s="137"/>
      <c r="K18" s="137"/>
      <c r="L18" s="20"/>
      <c r="M18" s="20"/>
      <c r="N18" s="20"/>
      <c r="O18" s="21"/>
      <c r="P18" s="93"/>
      <c r="Q18" s="94"/>
      <c r="R18" s="94"/>
      <c r="S18" s="94"/>
      <c r="T18" s="94"/>
      <c r="U18" s="94"/>
      <c r="V18" s="50"/>
      <c r="W18" s="22" t="s">
        <v>1792</v>
      </c>
      <c r="X18" s="230">
        <v>0.7</v>
      </c>
      <c r="Y18" s="231"/>
      <c r="Z18" s="43" t="s">
        <v>1853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2" t="s">
        <v>1792</v>
      </c>
      <c r="AN18" s="230">
        <v>1</v>
      </c>
      <c r="AO18" s="231"/>
      <c r="AS18" s="196">
        <f>ROUND(ROUND(ROUND(L17*X18,0)*AN18,0)*(1+AQ15),0)</f>
        <v>600</v>
      </c>
      <c r="AT18" s="29"/>
    </row>
    <row r="19" spans="1:46" s="155" customFormat="1" ht="17.100000000000001" customHeight="1">
      <c r="A19" s="7">
        <v>16</v>
      </c>
      <c r="B19" s="8">
        <v>3263</v>
      </c>
      <c r="C19" s="9" t="s">
        <v>2168</v>
      </c>
      <c r="D19" s="232" t="s">
        <v>863</v>
      </c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15"/>
      <c r="P19" s="16"/>
      <c r="Q19" s="16"/>
      <c r="R19" s="16"/>
      <c r="S19" s="16"/>
      <c r="T19" s="28"/>
      <c r="U19" s="28"/>
      <c r="V19" s="148"/>
      <c r="W19" s="16"/>
      <c r="X19" s="44"/>
      <c r="Y19" s="45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26"/>
      <c r="AN19" s="39"/>
      <c r="AO19" s="40"/>
      <c r="AR19" s="123"/>
      <c r="AS19" s="195">
        <f>ROUND(L21*(1+AQ15),0)</f>
        <v>978</v>
      </c>
      <c r="AT19" s="29"/>
    </row>
    <row r="20" spans="1:46" s="155" customFormat="1" ht="17.100000000000001" customHeight="1">
      <c r="A20" s="7">
        <v>16</v>
      </c>
      <c r="B20" s="8">
        <v>3264</v>
      </c>
      <c r="C20" s="9" t="s">
        <v>194</v>
      </c>
      <c r="D20" s="250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133"/>
      <c r="P20" s="19"/>
      <c r="Q20" s="20"/>
      <c r="R20" s="20"/>
      <c r="S20" s="20"/>
      <c r="T20" s="31"/>
      <c r="U20" s="31"/>
      <c r="V20" s="122"/>
      <c r="W20" s="122"/>
      <c r="X20" s="122"/>
      <c r="Y20" s="129"/>
      <c r="Z20" s="43" t="s">
        <v>1853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2" t="s">
        <v>1792</v>
      </c>
      <c r="AN20" s="230">
        <v>1</v>
      </c>
      <c r="AO20" s="231"/>
      <c r="AS20" s="195">
        <f>ROUND(ROUND(L21*AN20,0)*(1+AQ15),0)</f>
        <v>978</v>
      </c>
      <c r="AT20" s="29"/>
    </row>
    <row r="21" spans="1:46" s="155" customFormat="1" ht="17.100000000000001" customHeight="1">
      <c r="A21" s="7">
        <v>16</v>
      </c>
      <c r="B21" s="8">
        <v>3265</v>
      </c>
      <c r="C21" s="9" t="s">
        <v>2169</v>
      </c>
      <c r="D21" s="55"/>
      <c r="E21" s="56"/>
      <c r="F21" s="56"/>
      <c r="G21" s="134"/>
      <c r="H21" s="135"/>
      <c r="I21" s="135"/>
      <c r="J21" s="135"/>
      <c r="K21" s="135"/>
      <c r="L21" s="241">
        <v>652</v>
      </c>
      <c r="M21" s="241"/>
      <c r="N21" s="14" t="s">
        <v>121</v>
      </c>
      <c r="O21" s="18"/>
      <c r="P21" s="91" t="s">
        <v>265</v>
      </c>
      <c r="Q21" s="92"/>
      <c r="R21" s="92"/>
      <c r="S21" s="92"/>
      <c r="T21" s="92"/>
      <c r="U21" s="92"/>
      <c r="V21" s="33"/>
      <c r="W21" s="24" t="s">
        <v>1792</v>
      </c>
      <c r="X21" s="239">
        <v>0.7</v>
      </c>
      <c r="Y21" s="240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26"/>
      <c r="AN21" s="39"/>
      <c r="AO21" s="40"/>
      <c r="AP21" s="42"/>
      <c r="AQ21" s="37"/>
      <c r="AR21" s="38"/>
      <c r="AS21" s="195">
        <f>ROUND(ROUND(L21*X22,0)*(1+AQ15),0)</f>
        <v>684</v>
      </c>
      <c r="AT21" s="29"/>
    </row>
    <row r="22" spans="1:46" s="155" customFormat="1" ht="17.100000000000001" hidden="1" customHeight="1">
      <c r="A22" s="7">
        <v>16</v>
      </c>
      <c r="B22" s="8">
        <v>3266</v>
      </c>
      <c r="C22" s="9" t="s">
        <v>325</v>
      </c>
      <c r="D22" s="57"/>
      <c r="E22" s="58"/>
      <c r="F22" s="58"/>
      <c r="G22" s="136"/>
      <c r="H22" s="136"/>
      <c r="I22" s="136"/>
      <c r="J22" s="137"/>
      <c r="K22" s="137"/>
      <c r="L22" s="20"/>
      <c r="M22" s="20"/>
      <c r="N22" s="20"/>
      <c r="O22" s="21"/>
      <c r="P22" s="93"/>
      <c r="Q22" s="94"/>
      <c r="R22" s="94"/>
      <c r="S22" s="94"/>
      <c r="T22" s="94"/>
      <c r="U22" s="94"/>
      <c r="V22" s="50"/>
      <c r="W22" s="22" t="s">
        <v>1792</v>
      </c>
      <c r="X22" s="230">
        <v>0.7</v>
      </c>
      <c r="Y22" s="231"/>
      <c r="Z22" s="43" t="s">
        <v>1853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2" t="s">
        <v>1792</v>
      </c>
      <c r="AN22" s="230">
        <v>1</v>
      </c>
      <c r="AO22" s="231"/>
      <c r="AP22" s="54"/>
      <c r="AQ22" s="27"/>
      <c r="AR22" s="48"/>
      <c r="AS22" s="196">
        <f>ROUND(ROUND(ROUND(L21*X22,0)*AN22,0)*(1+AQ15),0)</f>
        <v>684</v>
      </c>
      <c r="AT22" s="29"/>
    </row>
    <row r="23" spans="1:46" s="155" customFormat="1" ht="17.100000000000001" customHeight="1">
      <c r="A23" s="7">
        <v>16</v>
      </c>
      <c r="B23" s="8">
        <v>3267</v>
      </c>
      <c r="C23" s="9" t="s">
        <v>2170</v>
      </c>
      <c r="D23" s="232" t="s">
        <v>1202</v>
      </c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15"/>
      <c r="P23" s="16"/>
      <c r="Q23" s="16"/>
      <c r="R23" s="16"/>
      <c r="S23" s="16"/>
      <c r="T23" s="28"/>
      <c r="U23" s="28"/>
      <c r="V23" s="148"/>
      <c r="W23" s="16"/>
      <c r="X23" s="44"/>
      <c r="Y23" s="45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26"/>
      <c r="AN23" s="39"/>
      <c r="AO23" s="40"/>
      <c r="AP23" s="42"/>
      <c r="AQ23" s="37"/>
      <c r="AR23" s="38"/>
      <c r="AS23" s="195">
        <f>ROUND(L25*(1+AQ15),0)</f>
        <v>1101</v>
      </c>
      <c r="AT23" s="29"/>
    </row>
    <row r="24" spans="1:46" s="155" customFormat="1" ht="17.100000000000001" customHeight="1">
      <c r="A24" s="7">
        <v>16</v>
      </c>
      <c r="B24" s="8">
        <v>3268</v>
      </c>
      <c r="C24" s="9" t="s">
        <v>195</v>
      </c>
      <c r="D24" s="250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133"/>
      <c r="P24" s="19"/>
      <c r="Q24" s="20"/>
      <c r="R24" s="20"/>
      <c r="S24" s="20"/>
      <c r="T24" s="31"/>
      <c r="U24" s="31"/>
      <c r="V24" s="122"/>
      <c r="W24" s="122"/>
      <c r="X24" s="122"/>
      <c r="Y24" s="129"/>
      <c r="Z24" s="43" t="s">
        <v>1853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2" t="s">
        <v>1792</v>
      </c>
      <c r="AN24" s="230">
        <v>1</v>
      </c>
      <c r="AO24" s="231"/>
      <c r="AP24" s="54"/>
      <c r="AQ24" s="27"/>
      <c r="AR24" s="48"/>
      <c r="AS24" s="195">
        <f>ROUND(ROUND(L25*AN24,0)*(1+AQ15),0)</f>
        <v>1101</v>
      </c>
      <c r="AT24" s="29"/>
    </row>
    <row r="25" spans="1:46" s="155" customFormat="1" ht="17.100000000000001" customHeight="1">
      <c r="A25" s="7">
        <v>16</v>
      </c>
      <c r="B25" s="8">
        <v>3269</v>
      </c>
      <c r="C25" s="9" t="s">
        <v>2171</v>
      </c>
      <c r="D25" s="55"/>
      <c r="E25" s="56"/>
      <c r="F25" s="56"/>
      <c r="G25" s="134"/>
      <c r="H25" s="135"/>
      <c r="I25" s="135"/>
      <c r="J25" s="135"/>
      <c r="K25" s="135"/>
      <c r="L25" s="241">
        <v>734</v>
      </c>
      <c r="M25" s="241"/>
      <c r="N25" s="14" t="s">
        <v>121</v>
      </c>
      <c r="O25" s="18"/>
      <c r="P25" s="91" t="s">
        <v>265</v>
      </c>
      <c r="Q25" s="92"/>
      <c r="R25" s="92"/>
      <c r="S25" s="92"/>
      <c r="T25" s="92"/>
      <c r="U25" s="92"/>
      <c r="V25" s="33"/>
      <c r="W25" s="24" t="s">
        <v>1792</v>
      </c>
      <c r="X25" s="239">
        <v>0.7</v>
      </c>
      <c r="Y25" s="240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26"/>
      <c r="AN25" s="39"/>
      <c r="AO25" s="40"/>
      <c r="AP25" s="42"/>
      <c r="AQ25" s="37"/>
      <c r="AR25" s="38"/>
      <c r="AS25" s="195">
        <f>ROUND(ROUND(L25*X26,0)*(1+AQ15),0)</f>
        <v>771</v>
      </c>
      <c r="AT25" s="29"/>
    </row>
    <row r="26" spans="1:46" s="155" customFormat="1" ht="17.100000000000001" hidden="1" customHeight="1">
      <c r="A26" s="7">
        <v>16</v>
      </c>
      <c r="B26" s="8">
        <v>3270</v>
      </c>
      <c r="C26" s="9" t="s">
        <v>326</v>
      </c>
      <c r="D26" s="57"/>
      <c r="E26" s="58"/>
      <c r="F26" s="58"/>
      <c r="G26" s="136"/>
      <c r="H26" s="136"/>
      <c r="I26" s="136"/>
      <c r="J26" s="137"/>
      <c r="K26" s="137"/>
      <c r="L26" s="20"/>
      <c r="M26" s="20"/>
      <c r="N26" s="20"/>
      <c r="O26" s="21"/>
      <c r="P26" s="93"/>
      <c r="Q26" s="94"/>
      <c r="R26" s="94"/>
      <c r="S26" s="94"/>
      <c r="T26" s="94"/>
      <c r="U26" s="94"/>
      <c r="V26" s="50"/>
      <c r="W26" s="22" t="s">
        <v>1792</v>
      </c>
      <c r="X26" s="230">
        <v>0.7</v>
      </c>
      <c r="Y26" s="231"/>
      <c r="Z26" s="43" t="s">
        <v>1853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2" t="s">
        <v>1792</v>
      </c>
      <c r="AN26" s="230">
        <v>1</v>
      </c>
      <c r="AO26" s="231"/>
      <c r="AP26" s="54"/>
      <c r="AQ26" s="27"/>
      <c r="AR26" s="48"/>
      <c r="AS26" s="196">
        <f>ROUND(ROUND(ROUND(L25*X26,0)*AN26,0)*(1+AQ15),0)</f>
        <v>771</v>
      </c>
      <c r="AT26" s="29"/>
    </row>
    <row r="27" spans="1:46" s="155" customFormat="1" ht="17.100000000000001" customHeight="1">
      <c r="A27" s="7">
        <v>16</v>
      </c>
      <c r="B27" s="8">
        <v>3271</v>
      </c>
      <c r="C27" s="9" t="s">
        <v>2172</v>
      </c>
      <c r="D27" s="232" t="s">
        <v>1203</v>
      </c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15"/>
      <c r="P27" s="16"/>
      <c r="Q27" s="16"/>
      <c r="R27" s="16"/>
      <c r="S27" s="16"/>
      <c r="T27" s="28"/>
      <c r="U27" s="28"/>
      <c r="V27" s="148"/>
      <c r="W27" s="16"/>
      <c r="X27" s="44"/>
      <c r="Y27" s="45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26"/>
      <c r="AN27" s="39"/>
      <c r="AO27" s="40"/>
      <c r="AP27" s="160"/>
      <c r="AQ27" s="161"/>
      <c r="AR27" s="162"/>
      <c r="AS27" s="195">
        <f>ROUND(L29*(1+AQ15),0)</f>
        <v>1223</v>
      </c>
      <c r="AT27" s="29"/>
    </row>
    <row r="28" spans="1:46" s="155" customFormat="1" ht="17.100000000000001" customHeight="1">
      <c r="A28" s="7">
        <v>16</v>
      </c>
      <c r="B28" s="8">
        <v>3272</v>
      </c>
      <c r="C28" s="9" t="s">
        <v>196</v>
      </c>
      <c r="D28" s="250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133"/>
      <c r="P28" s="19"/>
      <c r="Q28" s="20"/>
      <c r="R28" s="20"/>
      <c r="S28" s="20"/>
      <c r="T28" s="31"/>
      <c r="U28" s="31"/>
      <c r="V28" s="122"/>
      <c r="W28" s="122"/>
      <c r="X28" s="122"/>
      <c r="Y28" s="129"/>
      <c r="Z28" s="43" t="s">
        <v>1853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2" t="s">
        <v>1792</v>
      </c>
      <c r="AN28" s="230">
        <v>1</v>
      </c>
      <c r="AO28" s="231"/>
      <c r="AP28" s="160"/>
      <c r="AQ28" s="161"/>
      <c r="AR28" s="162"/>
      <c r="AS28" s="195">
        <f>ROUND(ROUND(L29*AN28,0)*(1+AQ15),0)</f>
        <v>1223</v>
      </c>
      <c r="AT28" s="29"/>
    </row>
    <row r="29" spans="1:46" s="155" customFormat="1" ht="17.100000000000001" customHeight="1">
      <c r="A29" s="7">
        <v>16</v>
      </c>
      <c r="B29" s="8">
        <v>3273</v>
      </c>
      <c r="C29" s="9" t="s">
        <v>2173</v>
      </c>
      <c r="D29" s="55"/>
      <c r="E29" s="56"/>
      <c r="F29" s="56"/>
      <c r="G29" s="134"/>
      <c r="H29" s="135"/>
      <c r="I29" s="135"/>
      <c r="J29" s="135"/>
      <c r="K29" s="135"/>
      <c r="L29" s="241">
        <v>815</v>
      </c>
      <c r="M29" s="241"/>
      <c r="N29" s="14" t="s">
        <v>121</v>
      </c>
      <c r="O29" s="18"/>
      <c r="P29" s="91" t="s">
        <v>265</v>
      </c>
      <c r="Q29" s="92"/>
      <c r="R29" s="92"/>
      <c r="S29" s="92"/>
      <c r="T29" s="92"/>
      <c r="U29" s="92"/>
      <c r="V29" s="33"/>
      <c r="W29" s="24" t="s">
        <v>1792</v>
      </c>
      <c r="X29" s="239">
        <v>0.7</v>
      </c>
      <c r="Y29" s="240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26"/>
      <c r="AN29" s="39"/>
      <c r="AO29" s="40"/>
      <c r="AP29" s="160"/>
      <c r="AQ29" s="161"/>
      <c r="AR29" s="162"/>
      <c r="AS29" s="195">
        <f>ROUND(ROUND(L29*X30,0)*(1+AQ15),0)</f>
        <v>857</v>
      </c>
      <c r="AT29" s="29"/>
    </row>
    <row r="30" spans="1:46" s="155" customFormat="1" ht="17.100000000000001" hidden="1" customHeight="1">
      <c r="A30" s="7">
        <v>16</v>
      </c>
      <c r="B30" s="8">
        <v>3274</v>
      </c>
      <c r="C30" s="9" t="s">
        <v>327</v>
      </c>
      <c r="D30" s="57"/>
      <c r="E30" s="58"/>
      <c r="F30" s="58"/>
      <c r="G30" s="136"/>
      <c r="H30" s="136"/>
      <c r="I30" s="136"/>
      <c r="J30" s="137"/>
      <c r="K30" s="137"/>
      <c r="L30" s="20"/>
      <c r="M30" s="20"/>
      <c r="N30" s="20"/>
      <c r="O30" s="21"/>
      <c r="P30" s="93"/>
      <c r="Q30" s="94"/>
      <c r="R30" s="94"/>
      <c r="S30" s="94"/>
      <c r="T30" s="94"/>
      <c r="U30" s="94"/>
      <c r="V30" s="50"/>
      <c r="W30" s="22" t="s">
        <v>1792</v>
      </c>
      <c r="X30" s="230">
        <v>0.7</v>
      </c>
      <c r="Y30" s="231"/>
      <c r="Z30" s="43" t="s">
        <v>1853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2" t="s">
        <v>1792</v>
      </c>
      <c r="AN30" s="230">
        <v>1</v>
      </c>
      <c r="AO30" s="231"/>
      <c r="AP30" s="163"/>
      <c r="AQ30" s="121"/>
      <c r="AR30" s="123"/>
      <c r="AS30" s="196">
        <f>ROUND(ROUND(ROUND(L29*X30,0)*AN30,0)*(1+AQ15),0)</f>
        <v>857</v>
      </c>
      <c r="AT30" s="29"/>
    </row>
    <row r="31" spans="1:46" s="155" customFormat="1" ht="17.100000000000001" customHeight="1">
      <c r="A31" s="7">
        <v>16</v>
      </c>
      <c r="B31" s="8">
        <v>3275</v>
      </c>
      <c r="C31" s="9" t="s">
        <v>2174</v>
      </c>
      <c r="D31" s="232" t="s">
        <v>1204</v>
      </c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15"/>
      <c r="P31" s="16"/>
      <c r="Q31" s="16"/>
      <c r="R31" s="16"/>
      <c r="S31" s="16"/>
      <c r="T31" s="28"/>
      <c r="U31" s="28"/>
      <c r="V31" s="148"/>
      <c r="W31" s="16"/>
      <c r="X31" s="44"/>
      <c r="Y31" s="45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26"/>
      <c r="AN31" s="39"/>
      <c r="AO31" s="40"/>
      <c r="AP31" s="163"/>
      <c r="AQ31" s="121"/>
      <c r="AR31" s="123"/>
      <c r="AS31" s="195">
        <f>ROUND(L33*(1+AQ15),0)</f>
        <v>1344</v>
      </c>
      <c r="AT31" s="29"/>
    </row>
    <row r="32" spans="1:46" s="155" customFormat="1" ht="17.100000000000001" customHeight="1">
      <c r="A32" s="7">
        <v>16</v>
      </c>
      <c r="B32" s="8">
        <v>3276</v>
      </c>
      <c r="C32" s="9" t="s">
        <v>197</v>
      </c>
      <c r="D32" s="250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133"/>
      <c r="P32" s="19"/>
      <c r="Q32" s="20"/>
      <c r="R32" s="20"/>
      <c r="S32" s="20"/>
      <c r="T32" s="31"/>
      <c r="U32" s="31"/>
      <c r="V32" s="122"/>
      <c r="W32" s="122"/>
      <c r="X32" s="122"/>
      <c r="Y32" s="129"/>
      <c r="Z32" s="43" t="s">
        <v>1853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2" t="s">
        <v>1792</v>
      </c>
      <c r="AN32" s="230">
        <v>1</v>
      </c>
      <c r="AO32" s="231"/>
      <c r="AP32" s="42"/>
      <c r="AQ32" s="37"/>
      <c r="AR32" s="38"/>
      <c r="AS32" s="195">
        <f>ROUND(ROUND(L33*AN32,0)*(1+AQ15),0)</f>
        <v>1344</v>
      </c>
      <c r="AT32" s="29"/>
    </row>
    <row r="33" spans="1:46" s="155" customFormat="1" ht="17.100000000000001" customHeight="1">
      <c r="A33" s="7">
        <v>16</v>
      </c>
      <c r="B33" s="8">
        <v>3277</v>
      </c>
      <c r="C33" s="9" t="s">
        <v>2175</v>
      </c>
      <c r="D33" s="55"/>
      <c r="E33" s="56"/>
      <c r="F33" s="56"/>
      <c r="G33" s="134"/>
      <c r="H33" s="135"/>
      <c r="I33" s="135"/>
      <c r="J33" s="135"/>
      <c r="K33" s="135"/>
      <c r="L33" s="241">
        <v>896</v>
      </c>
      <c r="M33" s="241"/>
      <c r="N33" s="14" t="s">
        <v>121</v>
      </c>
      <c r="O33" s="18"/>
      <c r="P33" s="91" t="s">
        <v>265</v>
      </c>
      <c r="Q33" s="92"/>
      <c r="R33" s="92"/>
      <c r="S33" s="92"/>
      <c r="T33" s="92"/>
      <c r="U33" s="92"/>
      <c r="V33" s="33"/>
      <c r="W33" s="24" t="s">
        <v>1792</v>
      </c>
      <c r="X33" s="239">
        <v>0.7</v>
      </c>
      <c r="Y33" s="240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26"/>
      <c r="AN33" s="39"/>
      <c r="AO33" s="40"/>
      <c r="AP33" s="54"/>
      <c r="AQ33" s="27"/>
      <c r="AR33" s="48"/>
      <c r="AS33" s="195">
        <f>ROUND(ROUND(L33*X34,0)*(1+AQ15),0)</f>
        <v>941</v>
      </c>
      <c r="AT33" s="29"/>
    </row>
    <row r="34" spans="1:46" s="155" customFormat="1" ht="17.100000000000001" hidden="1" customHeight="1">
      <c r="A34" s="7">
        <v>16</v>
      </c>
      <c r="B34" s="8">
        <v>3278</v>
      </c>
      <c r="C34" s="9" t="s">
        <v>328</v>
      </c>
      <c r="D34" s="57"/>
      <c r="E34" s="58"/>
      <c r="F34" s="58"/>
      <c r="G34" s="136"/>
      <c r="H34" s="136"/>
      <c r="I34" s="136"/>
      <c r="J34" s="137"/>
      <c r="K34" s="137"/>
      <c r="L34" s="20"/>
      <c r="M34" s="20"/>
      <c r="N34" s="20"/>
      <c r="O34" s="21"/>
      <c r="P34" s="93"/>
      <c r="Q34" s="94"/>
      <c r="R34" s="94"/>
      <c r="S34" s="94"/>
      <c r="T34" s="94"/>
      <c r="U34" s="94"/>
      <c r="V34" s="50"/>
      <c r="W34" s="22" t="s">
        <v>1792</v>
      </c>
      <c r="X34" s="230">
        <v>0.7</v>
      </c>
      <c r="Y34" s="231"/>
      <c r="Z34" s="43" t="s">
        <v>1853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2" t="s">
        <v>1792</v>
      </c>
      <c r="AN34" s="230">
        <v>1</v>
      </c>
      <c r="AO34" s="231"/>
      <c r="AP34" s="42"/>
      <c r="AQ34" s="37"/>
      <c r="AR34" s="38"/>
      <c r="AS34" s="196">
        <f>ROUND(ROUND(ROUND(L33*X34,0)*AN34,0)*(1+AQ15),0)</f>
        <v>941</v>
      </c>
      <c r="AT34" s="29"/>
    </row>
    <row r="35" spans="1:46" s="155" customFormat="1" ht="17.100000000000001" customHeight="1">
      <c r="A35" s="7">
        <v>16</v>
      </c>
      <c r="B35" s="8">
        <v>3279</v>
      </c>
      <c r="C35" s="9" t="s">
        <v>2176</v>
      </c>
      <c r="D35" s="232" t="s">
        <v>1205</v>
      </c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15"/>
      <c r="P35" s="16"/>
      <c r="Q35" s="16"/>
      <c r="R35" s="16"/>
      <c r="S35" s="16"/>
      <c r="T35" s="28"/>
      <c r="U35" s="28"/>
      <c r="V35" s="148"/>
      <c r="W35" s="16"/>
      <c r="X35" s="44"/>
      <c r="Y35" s="45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26"/>
      <c r="AN35" s="39"/>
      <c r="AO35" s="40"/>
      <c r="AP35" s="54"/>
      <c r="AQ35" s="27"/>
      <c r="AR35" s="48"/>
      <c r="AS35" s="195">
        <f>ROUND(L37*(1+AQ15),0)</f>
        <v>1466</v>
      </c>
      <c r="AT35" s="29"/>
    </row>
    <row r="36" spans="1:46" s="155" customFormat="1" ht="17.100000000000001" customHeight="1">
      <c r="A36" s="7">
        <v>16</v>
      </c>
      <c r="B36" s="8">
        <v>3280</v>
      </c>
      <c r="C36" s="9" t="s">
        <v>198</v>
      </c>
      <c r="D36" s="250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133"/>
      <c r="P36" s="19"/>
      <c r="Q36" s="20"/>
      <c r="R36" s="20"/>
      <c r="S36" s="20"/>
      <c r="T36" s="31"/>
      <c r="U36" s="31"/>
      <c r="V36" s="122"/>
      <c r="W36" s="122"/>
      <c r="X36" s="122"/>
      <c r="Y36" s="129"/>
      <c r="Z36" s="43" t="s">
        <v>1853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2" t="s">
        <v>1792</v>
      </c>
      <c r="AN36" s="230">
        <v>1</v>
      </c>
      <c r="AO36" s="231"/>
      <c r="AP36" s="62"/>
      <c r="AQ36" s="63"/>
      <c r="AR36" s="64"/>
      <c r="AS36" s="195">
        <f>ROUND(ROUND(L37*AN36,0)*(1+AQ15),0)</f>
        <v>1466</v>
      </c>
      <c r="AT36" s="29"/>
    </row>
    <row r="37" spans="1:46" s="155" customFormat="1" ht="17.100000000000001" customHeight="1">
      <c r="A37" s="7">
        <v>16</v>
      </c>
      <c r="B37" s="8">
        <v>3281</v>
      </c>
      <c r="C37" s="9" t="s">
        <v>2177</v>
      </c>
      <c r="D37" s="55"/>
      <c r="E37" s="56"/>
      <c r="F37" s="56"/>
      <c r="G37" s="134"/>
      <c r="H37" s="135"/>
      <c r="I37" s="135"/>
      <c r="J37" s="135"/>
      <c r="K37" s="135"/>
      <c r="L37" s="241">
        <v>977</v>
      </c>
      <c r="M37" s="241"/>
      <c r="N37" s="14" t="s">
        <v>121</v>
      </c>
      <c r="O37" s="18"/>
      <c r="P37" s="91" t="s">
        <v>265</v>
      </c>
      <c r="Q37" s="92"/>
      <c r="R37" s="92"/>
      <c r="S37" s="92"/>
      <c r="T37" s="92"/>
      <c r="U37" s="92"/>
      <c r="V37" s="33"/>
      <c r="W37" s="24" t="s">
        <v>1792</v>
      </c>
      <c r="X37" s="239">
        <v>0.7</v>
      </c>
      <c r="Y37" s="240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26"/>
      <c r="AN37" s="39"/>
      <c r="AO37" s="40"/>
      <c r="AP37" s="62"/>
      <c r="AQ37" s="63"/>
      <c r="AR37" s="64"/>
      <c r="AS37" s="195">
        <f>ROUND(ROUND(L37*X38,0)*(1+AQ15),0)</f>
        <v>1026</v>
      </c>
      <c r="AT37" s="29"/>
    </row>
    <row r="38" spans="1:46" s="155" customFormat="1" ht="17.100000000000001" hidden="1" customHeight="1">
      <c r="A38" s="7">
        <v>16</v>
      </c>
      <c r="B38" s="8">
        <v>3282</v>
      </c>
      <c r="C38" s="9" t="s">
        <v>329</v>
      </c>
      <c r="D38" s="57"/>
      <c r="E38" s="58"/>
      <c r="F38" s="58"/>
      <c r="G38" s="136"/>
      <c r="H38" s="136"/>
      <c r="I38" s="136"/>
      <c r="J38" s="137"/>
      <c r="K38" s="137"/>
      <c r="L38" s="20"/>
      <c r="M38" s="20"/>
      <c r="N38" s="20"/>
      <c r="O38" s="21"/>
      <c r="P38" s="93"/>
      <c r="Q38" s="94"/>
      <c r="R38" s="94"/>
      <c r="S38" s="94"/>
      <c r="T38" s="94"/>
      <c r="U38" s="94"/>
      <c r="V38" s="50"/>
      <c r="W38" s="22" t="s">
        <v>1792</v>
      </c>
      <c r="X38" s="230">
        <v>0.7</v>
      </c>
      <c r="Y38" s="231"/>
      <c r="Z38" s="43" t="s">
        <v>1853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2" t="s">
        <v>1792</v>
      </c>
      <c r="AN38" s="230">
        <v>1</v>
      </c>
      <c r="AO38" s="231"/>
      <c r="AP38" s="62"/>
      <c r="AQ38" s="63"/>
      <c r="AR38" s="64"/>
      <c r="AS38" s="196">
        <f>ROUND(ROUND(ROUND(L37*X38,0)*AN38,0)*(1+AQ15),0)</f>
        <v>1026</v>
      </c>
      <c r="AT38" s="29"/>
    </row>
    <row r="39" spans="1:46" s="155" customFormat="1" ht="17.100000000000001" customHeight="1">
      <c r="A39" s="7">
        <v>16</v>
      </c>
      <c r="B39" s="8">
        <v>3283</v>
      </c>
      <c r="C39" s="9" t="s">
        <v>2178</v>
      </c>
      <c r="D39" s="232" t="s">
        <v>1206</v>
      </c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15"/>
      <c r="P39" s="16"/>
      <c r="Q39" s="16"/>
      <c r="R39" s="16"/>
      <c r="S39" s="16"/>
      <c r="T39" s="28"/>
      <c r="U39" s="28"/>
      <c r="V39" s="148"/>
      <c r="W39" s="16"/>
      <c r="X39" s="44"/>
      <c r="Y39" s="45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26"/>
      <c r="AN39" s="39"/>
      <c r="AO39" s="40"/>
      <c r="AP39" s="62"/>
      <c r="AQ39" s="63"/>
      <c r="AR39" s="64"/>
      <c r="AS39" s="195">
        <f>ROUND(L41*(1+AQ15),0)</f>
        <v>1587</v>
      </c>
      <c r="AT39" s="29"/>
    </row>
    <row r="40" spans="1:46" s="155" customFormat="1" ht="17.100000000000001" customHeight="1">
      <c r="A40" s="7">
        <v>16</v>
      </c>
      <c r="B40" s="8">
        <v>3284</v>
      </c>
      <c r="C40" s="9" t="s">
        <v>199</v>
      </c>
      <c r="D40" s="250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133"/>
      <c r="P40" s="19"/>
      <c r="Q40" s="20"/>
      <c r="R40" s="20"/>
      <c r="S40" s="20"/>
      <c r="T40" s="31"/>
      <c r="U40" s="31"/>
      <c r="V40" s="122"/>
      <c r="W40" s="122"/>
      <c r="X40" s="122"/>
      <c r="Y40" s="129"/>
      <c r="Z40" s="43" t="s">
        <v>1853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2" t="s">
        <v>1792</v>
      </c>
      <c r="AN40" s="230">
        <v>1</v>
      </c>
      <c r="AO40" s="231"/>
      <c r="AP40" s="36"/>
      <c r="AQ40" s="27"/>
      <c r="AR40" s="48"/>
      <c r="AS40" s="195">
        <f>ROUND(ROUND(L41*AN40,0)*(1+AQ15),0)</f>
        <v>1587</v>
      </c>
      <c r="AT40" s="29"/>
    </row>
    <row r="41" spans="1:46" s="155" customFormat="1" ht="17.100000000000001" customHeight="1">
      <c r="A41" s="7">
        <v>16</v>
      </c>
      <c r="B41" s="8">
        <v>3285</v>
      </c>
      <c r="C41" s="9" t="s">
        <v>2179</v>
      </c>
      <c r="D41" s="55"/>
      <c r="E41" s="56"/>
      <c r="F41" s="56"/>
      <c r="G41" s="134"/>
      <c r="H41" s="135"/>
      <c r="I41" s="135"/>
      <c r="J41" s="135"/>
      <c r="K41" s="135"/>
      <c r="L41" s="241">
        <v>1058</v>
      </c>
      <c r="M41" s="241"/>
      <c r="N41" s="14" t="s">
        <v>121</v>
      </c>
      <c r="O41" s="18"/>
      <c r="P41" s="91" t="s">
        <v>265</v>
      </c>
      <c r="Q41" s="92"/>
      <c r="R41" s="92"/>
      <c r="S41" s="92"/>
      <c r="T41" s="92"/>
      <c r="U41" s="92"/>
      <c r="V41" s="33"/>
      <c r="W41" s="24" t="s">
        <v>1792</v>
      </c>
      <c r="X41" s="239">
        <v>0.7</v>
      </c>
      <c r="Y41" s="240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26"/>
      <c r="AN41" s="39"/>
      <c r="AO41" s="40"/>
      <c r="AP41" s="163"/>
      <c r="AQ41" s="121"/>
      <c r="AR41" s="123"/>
      <c r="AS41" s="195">
        <f>ROUND(ROUND(L41*X42,0)*(1+AQ15),0)</f>
        <v>1112</v>
      </c>
      <c r="AT41" s="29"/>
    </row>
    <row r="42" spans="1:46" s="155" customFormat="1" ht="17.100000000000001" hidden="1" customHeight="1">
      <c r="A42" s="7">
        <v>16</v>
      </c>
      <c r="B42" s="8">
        <v>3286</v>
      </c>
      <c r="C42" s="9" t="s">
        <v>330</v>
      </c>
      <c r="D42" s="57"/>
      <c r="E42" s="58"/>
      <c r="F42" s="58"/>
      <c r="G42" s="136"/>
      <c r="H42" s="136"/>
      <c r="I42" s="136"/>
      <c r="J42" s="137"/>
      <c r="K42" s="137"/>
      <c r="L42" s="20"/>
      <c r="M42" s="20"/>
      <c r="N42" s="20"/>
      <c r="O42" s="21"/>
      <c r="P42" s="93"/>
      <c r="Q42" s="94"/>
      <c r="R42" s="94"/>
      <c r="S42" s="94"/>
      <c r="T42" s="94"/>
      <c r="U42" s="94"/>
      <c r="V42" s="50"/>
      <c r="W42" s="22" t="s">
        <v>1792</v>
      </c>
      <c r="X42" s="230">
        <v>0.7</v>
      </c>
      <c r="Y42" s="231"/>
      <c r="Z42" s="43" t="s">
        <v>1853</v>
      </c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2" t="s">
        <v>1792</v>
      </c>
      <c r="AN42" s="230">
        <v>1</v>
      </c>
      <c r="AO42" s="231"/>
      <c r="AP42" s="163"/>
      <c r="AQ42" s="121"/>
      <c r="AR42" s="123"/>
      <c r="AS42" s="196">
        <f>ROUND(ROUND(ROUND(L41*X42,0)*AN42,0)*(1+AQ15),0)</f>
        <v>1112</v>
      </c>
      <c r="AT42" s="29"/>
    </row>
    <row r="43" spans="1:46" s="155" customFormat="1" ht="17.100000000000001" customHeight="1">
      <c r="A43" s="7">
        <v>16</v>
      </c>
      <c r="B43" s="8">
        <v>3287</v>
      </c>
      <c r="C43" s="9" t="s">
        <v>2180</v>
      </c>
      <c r="D43" s="232" t="s">
        <v>1207</v>
      </c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15"/>
      <c r="P43" s="16"/>
      <c r="Q43" s="16"/>
      <c r="R43" s="16"/>
      <c r="S43" s="16"/>
      <c r="T43" s="28"/>
      <c r="U43" s="28"/>
      <c r="V43" s="148"/>
      <c r="W43" s="16"/>
      <c r="X43" s="44"/>
      <c r="Y43" s="45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26"/>
      <c r="AN43" s="39"/>
      <c r="AO43" s="40"/>
      <c r="AP43" s="163"/>
      <c r="AQ43" s="121"/>
      <c r="AR43" s="123"/>
      <c r="AS43" s="195">
        <f>ROUND(L45*(1+AQ15),0)</f>
        <v>1709</v>
      </c>
      <c r="AT43" s="29"/>
    </row>
    <row r="44" spans="1:46" s="155" customFormat="1" ht="17.100000000000001" customHeight="1">
      <c r="A44" s="7">
        <v>16</v>
      </c>
      <c r="B44" s="8">
        <v>3288</v>
      </c>
      <c r="C44" s="9" t="s">
        <v>200</v>
      </c>
      <c r="D44" s="250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133"/>
      <c r="P44" s="19"/>
      <c r="Q44" s="20"/>
      <c r="R44" s="20"/>
      <c r="S44" s="20"/>
      <c r="T44" s="31"/>
      <c r="U44" s="31"/>
      <c r="V44" s="122"/>
      <c r="W44" s="122"/>
      <c r="X44" s="122"/>
      <c r="Y44" s="129"/>
      <c r="Z44" s="43" t="s">
        <v>1853</v>
      </c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2" t="s">
        <v>1792</v>
      </c>
      <c r="AN44" s="230">
        <v>1</v>
      </c>
      <c r="AO44" s="231"/>
      <c r="AP44" s="163"/>
      <c r="AQ44" s="121"/>
      <c r="AR44" s="123"/>
      <c r="AS44" s="195">
        <f>ROUND(ROUND(L45*AN44,0)*(1+AQ15),0)</f>
        <v>1709</v>
      </c>
      <c r="AT44" s="29"/>
    </row>
    <row r="45" spans="1:46" s="155" customFormat="1" ht="17.100000000000001" customHeight="1">
      <c r="A45" s="7">
        <v>16</v>
      </c>
      <c r="B45" s="8">
        <v>3289</v>
      </c>
      <c r="C45" s="9" t="s">
        <v>2181</v>
      </c>
      <c r="D45" s="55"/>
      <c r="E45" s="56"/>
      <c r="F45" s="56"/>
      <c r="G45" s="134"/>
      <c r="H45" s="135"/>
      <c r="I45" s="135"/>
      <c r="J45" s="135"/>
      <c r="K45" s="135"/>
      <c r="L45" s="241">
        <v>1139</v>
      </c>
      <c r="M45" s="241"/>
      <c r="N45" s="14" t="s">
        <v>121</v>
      </c>
      <c r="O45" s="18"/>
      <c r="P45" s="91" t="s">
        <v>265</v>
      </c>
      <c r="Q45" s="92"/>
      <c r="R45" s="92"/>
      <c r="S45" s="92"/>
      <c r="T45" s="92"/>
      <c r="U45" s="92"/>
      <c r="V45" s="33"/>
      <c r="W45" s="24" t="s">
        <v>1792</v>
      </c>
      <c r="X45" s="239">
        <v>0.7</v>
      </c>
      <c r="Y45" s="240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26"/>
      <c r="AN45" s="39"/>
      <c r="AO45" s="40"/>
      <c r="AP45" s="163"/>
      <c r="AQ45" s="121"/>
      <c r="AR45" s="123"/>
      <c r="AS45" s="195">
        <f>ROUND(ROUND(L45*X46,0)*(1+AQ15),0)</f>
        <v>1196</v>
      </c>
      <c r="AT45" s="29"/>
    </row>
    <row r="46" spans="1:46" s="155" customFormat="1" ht="17.100000000000001" hidden="1" customHeight="1">
      <c r="A46" s="7">
        <v>16</v>
      </c>
      <c r="B46" s="8">
        <v>3290</v>
      </c>
      <c r="C46" s="9" t="s">
        <v>331</v>
      </c>
      <c r="D46" s="57"/>
      <c r="E46" s="58"/>
      <c r="F46" s="58"/>
      <c r="G46" s="136"/>
      <c r="H46" s="136"/>
      <c r="I46" s="136"/>
      <c r="J46" s="137"/>
      <c r="K46" s="137"/>
      <c r="L46" s="20"/>
      <c r="M46" s="20"/>
      <c r="N46" s="20"/>
      <c r="O46" s="21"/>
      <c r="P46" s="93"/>
      <c r="Q46" s="94"/>
      <c r="R46" s="94"/>
      <c r="S46" s="94"/>
      <c r="T46" s="94"/>
      <c r="U46" s="94"/>
      <c r="V46" s="50"/>
      <c r="W46" s="22" t="s">
        <v>1792</v>
      </c>
      <c r="X46" s="230">
        <v>0.7</v>
      </c>
      <c r="Y46" s="231"/>
      <c r="Z46" s="43" t="s">
        <v>1853</v>
      </c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2" t="s">
        <v>1792</v>
      </c>
      <c r="AN46" s="230">
        <v>1</v>
      </c>
      <c r="AO46" s="231"/>
      <c r="AP46" s="42"/>
      <c r="AQ46" s="37"/>
      <c r="AR46" s="38"/>
      <c r="AS46" s="196">
        <f>ROUND(ROUND(ROUND(L45*X46,0)*AN46,0)*(1+AQ19),0)</f>
        <v>797</v>
      </c>
      <c r="AT46" s="29"/>
    </row>
    <row r="47" spans="1:46" s="155" customFormat="1" ht="17.100000000000001" customHeight="1">
      <c r="A47" s="7">
        <v>16</v>
      </c>
      <c r="B47" s="8">
        <v>3291</v>
      </c>
      <c r="C47" s="9" t="s">
        <v>2182</v>
      </c>
      <c r="D47" s="232" t="s">
        <v>864</v>
      </c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15"/>
      <c r="P47" s="16"/>
      <c r="Q47" s="16"/>
      <c r="R47" s="16"/>
      <c r="S47" s="16"/>
      <c r="T47" s="28"/>
      <c r="U47" s="28"/>
      <c r="V47" s="148"/>
      <c r="W47" s="16"/>
      <c r="X47" s="44"/>
      <c r="Y47" s="45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26"/>
      <c r="AN47" s="39"/>
      <c r="AO47" s="40"/>
      <c r="AP47" s="54"/>
      <c r="AQ47" s="27"/>
      <c r="AR47" s="48"/>
      <c r="AS47" s="195">
        <f>ROUND(L49*(1+AQ15),0)</f>
        <v>1830</v>
      </c>
      <c r="AT47" s="29"/>
    </row>
    <row r="48" spans="1:46" s="155" customFormat="1" ht="17.100000000000001" customHeight="1">
      <c r="A48" s="7">
        <v>16</v>
      </c>
      <c r="B48" s="8">
        <v>3292</v>
      </c>
      <c r="C48" s="9" t="s">
        <v>201</v>
      </c>
      <c r="D48" s="250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133"/>
      <c r="P48" s="19"/>
      <c r="Q48" s="20"/>
      <c r="R48" s="20"/>
      <c r="S48" s="20"/>
      <c r="T48" s="31"/>
      <c r="U48" s="31"/>
      <c r="V48" s="122"/>
      <c r="W48" s="122"/>
      <c r="X48" s="122"/>
      <c r="Y48" s="129"/>
      <c r="Z48" s="43" t="s">
        <v>1853</v>
      </c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2" t="s">
        <v>1792</v>
      </c>
      <c r="AN48" s="230">
        <v>1</v>
      </c>
      <c r="AO48" s="231"/>
      <c r="AP48" s="42"/>
      <c r="AQ48" s="37"/>
      <c r="AR48" s="38"/>
      <c r="AS48" s="195">
        <f>ROUND(ROUND(L49*AN48,0)*(1+AQ15),0)</f>
        <v>1830</v>
      </c>
      <c r="AT48" s="29"/>
    </row>
    <row r="49" spans="1:46" s="155" customFormat="1" ht="17.100000000000001" customHeight="1">
      <c r="A49" s="7">
        <v>16</v>
      </c>
      <c r="B49" s="8">
        <v>3293</v>
      </c>
      <c r="C49" s="9" t="s">
        <v>2183</v>
      </c>
      <c r="D49" s="55"/>
      <c r="E49" s="56"/>
      <c r="F49" s="56"/>
      <c r="G49" s="134"/>
      <c r="H49" s="135"/>
      <c r="I49" s="135"/>
      <c r="J49" s="135"/>
      <c r="K49" s="135"/>
      <c r="L49" s="241">
        <v>1220</v>
      </c>
      <c r="M49" s="241"/>
      <c r="N49" s="14" t="s">
        <v>121</v>
      </c>
      <c r="O49" s="18"/>
      <c r="P49" s="91" t="s">
        <v>265</v>
      </c>
      <c r="Q49" s="92"/>
      <c r="R49" s="92"/>
      <c r="S49" s="92"/>
      <c r="T49" s="92"/>
      <c r="U49" s="92"/>
      <c r="V49" s="33"/>
      <c r="W49" s="24" t="s">
        <v>1792</v>
      </c>
      <c r="X49" s="239">
        <v>0.7</v>
      </c>
      <c r="Y49" s="240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26"/>
      <c r="AN49" s="39"/>
      <c r="AO49" s="40"/>
      <c r="AP49" s="54"/>
      <c r="AQ49" s="27"/>
      <c r="AR49" s="48"/>
      <c r="AS49" s="195">
        <f>ROUND(ROUND(L49*X50,0)*(1+AQ15),0)</f>
        <v>1281</v>
      </c>
      <c r="AT49" s="29"/>
    </row>
    <row r="50" spans="1:46" s="155" customFormat="1" ht="17.100000000000001" hidden="1" customHeight="1">
      <c r="A50" s="7">
        <v>16</v>
      </c>
      <c r="B50" s="8">
        <v>3294</v>
      </c>
      <c r="C50" s="9" t="s">
        <v>332</v>
      </c>
      <c r="D50" s="57"/>
      <c r="E50" s="58"/>
      <c r="F50" s="58"/>
      <c r="G50" s="136"/>
      <c r="H50" s="136"/>
      <c r="I50" s="136"/>
      <c r="J50" s="137"/>
      <c r="K50" s="137"/>
      <c r="L50" s="20"/>
      <c r="M50" s="20"/>
      <c r="N50" s="20"/>
      <c r="O50" s="21"/>
      <c r="P50" s="93"/>
      <c r="Q50" s="94"/>
      <c r="R50" s="94"/>
      <c r="S50" s="94"/>
      <c r="T50" s="94"/>
      <c r="U50" s="94"/>
      <c r="V50" s="50"/>
      <c r="W50" s="22" t="s">
        <v>1792</v>
      </c>
      <c r="X50" s="230">
        <v>0.7</v>
      </c>
      <c r="Y50" s="231"/>
      <c r="Z50" s="43" t="s">
        <v>1853</v>
      </c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2" t="s">
        <v>1792</v>
      </c>
      <c r="AN50" s="230">
        <v>1</v>
      </c>
      <c r="AO50" s="231"/>
      <c r="AP50" s="42"/>
      <c r="AQ50" s="37"/>
      <c r="AR50" s="38"/>
      <c r="AS50" s="196">
        <f>ROUND(ROUND(ROUND(L49*X50,0)*AN50,0)*(1+AQ23),0)</f>
        <v>854</v>
      </c>
      <c r="AT50" s="29"/>
    </row>
    <row r="51" spans="1:46" s="155" customFormat="1" ht="17.100000000000001" customHeight="1">
      <c r="A51" s="7">
        <v>16</v>
      </c>
      <c r="B51" s="8">
        <v>3295</v>
      </c>
      <c r="C51" s="9" t="s">
        <v>2184</v>
      </c>
      <c r="D51" s="232" t="s">
        <v>865</v>
      </c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15"/>
      <c r="P51" s="16"/>
      <c r="Q51" s="16"/>
      <c r="R51" s="16"/>
      <c r="S51" s="16"/>
      <c r="T51" s="28"/>
      <c r="U51" s="28"/>
      <c r="V51" s="148"/>
      <c r="W51" s="16"/>
      <c r="X51" s="44"/>
      <c r="Y51" s="45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26"/>
      <c r="AN51" s="39"/>
      <c r="AO51" s="40"/>
      <c r="AP51" s="54"/>
      <c r="AQ51" s="27"/>
      <c r="AR51" s="48"/>
      <c r="AS51" s="195">
        <f>ROUND(L53*(1+AQ15),0)</f>
        <v>1952</v>
      </c>
      <c r="AT51" s="29"/>
    </row>
    <row r="52" spans="1:46" s="155" customFormat="1" ht="17.100000000000001" customHeight="1">
      <c r="A52" s="7">
        <v>16</v>
      </c>
      <c r="B52" s="8">
        <v>3296</v>
      </c>
      <c r="C52" s="9" t="s">
        <v>202</v>
      </c>
      <c r="D52" s="250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133"/>
      <c r="P52" s="19"/>
      <c r="Q52" s="20"/>
      <c r="R52" s="20"/>
      <c r="S52" s="20"/>
      <c r="T52" s="31"/>
      <c r="U52" s="31"/>
      <c r="V52" s="122"/>
      <c r="W52" s="122"/>
      <c r="X52" s="122"/>
      <c r="Y52" s="129"/>
      <c r="Z52" s="43" t="s">
        <v>1853</v>
      </c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2" t="s">
        <v>1792</v>
      </c>
      <c r="AN52" s="230">
        <v>1</v>
      </c>
      <c r="AO52" s="231"/>
      <c r="AP52" s="36"/>
      <c r="AQ52" s="37"/>
      <c r="AR52" s="38"/>
      <c r="AS52" s="195">
        <f>ROUND(ROUND(L53*AN52,0)*(1+AQ15),0)</f>
        <v>1952</v>
      </c>
      <c r="AT52" s="29"/>
    </row>
    <row r="53" spans="1:46" s="155" customFormat="1" ht="17.100000000000001" customHeight="1">
      <c r="A53" s="7">
        <v>16</v>
      </c>
      <c r="B53" s="8">
        <v>3297</v>
      </c>
      <c r="C53" s="9" t="s">
        <v>2185</v>
      </c>
      <c r="D53" s="55"/>
      <c r="E53" s="56"/>
      <c r="F53" s="56"/>
      <c r="G53" s="134"/>
      <c r="H53" s="135"/>
      <c r="I53" s="135"/>
      <c r="J53" s="135"/>
      <c r="K53" s="135"/>
      <c r="L53" s="241">
        <v>1301</v>
      </c>
      <c r="M53" s="241"/>
      <c r="N53" s="14" t="s">
        <v>121</v>
      </c>
      <c r="O53" s="18"/>
      <c r="P53" s="91" t="s">
        <v>265</v>
      </c>
      <c r="Q53" s="92"/>
      <c r="R53" s="92"/>
      <c r="S53" s="92"/>
      <c r="T53" s="92"/>
      <c r="U53" s="92"/>
      <c r="V53" s="33"/>
      <c r="W53" s="24" t="s">
        <v>1792</v>
      </c>
      <c r="X53" s="239">
        <v>0.7</v>
      </c>
      <c r="Y53" s="240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26"/>
      <c r="AN53" s="39"/>
      <c r="AO53" s="40"/>
      <c r="AP53" s="163"/>
      <c r="AQ53" s="121"/>
      <c r="AR53" s="123"/>
      <c r="AS53" s="195">
        <f>ROUND(ROUND(L53*X54,0)*(1+AQ15),0)</f>
        <v>1367</v>
      </c>
      <c r="AT53" s="29"/>
    </row>
    <row r="54" spans="1:46" s="155" customFormat="1" ht="17.100000000000001" hidden="1" customHeight="1">
      <c r="A54" s="7">
        <v>16</v>
      </c>
      <c r="B54" s="8">
        <v>3298</v>
      </c>
      <c r="C54" s="9" t="s">
        <v>333</v>
      </c>
      <c r="D54" s="57"/>
      <c r="E54" s="58"/>
      <c r="F54" s="58"/>
      <c r="G54" s="136"/>
      <c r="H54" s="136"/>
      <c r="I54" s="136"/>
      <c r="J54" s="137"/>
      <c r="K54" s="137"/>
      <c r="L54" s="20"/>
      <c r="M54" s="20"/>
      <c r="N54" s="20"/>
      <c r="O54" s="21"/>
      <c r="P54" s="93"/>
      <c r="Q54" s="94"/>
      <c r="R54" s="94"/>
      <c r="S54" s="94"/>
      <c r="T54" s="94"/>
      <c r="U54" s="94"/>
      <c r="V54" s="50"/>
      <c r="W54" s="22" t="s">
        <v>1792</v>
      </c>
      <c r="X54" s="230">
        <v>0.7</v>
      </c>
      <c r="Y54" s="231"/>
      <c r="Z54" s="43" t="s">
        <v>1853</v>
      </c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2" t="s">
        <v>1792</v>
      </c>
      <c r="AN54" s="230">
        <v>1</v>
      </c>
      <c r="AO54" s="231"/>
      <c r="AP54" s="163"/>
      <c r="AQ54" s="121"/>
      <c r="AR54" s="123"/>
      <c r="AS54" s="196">
        <f>ROUND(ROUND(ROUND(L53*X54,0)*AN54,0)*(1+AQ27),0)</f>
        <v>911</v>
      </c>
      <c r="AT54" s="29"/>
    </row>
    <row r="55" spans="1:46" s="155" customFormat="1" ht="17.100000000000001" customHeight="1">
      <c r="A55" s="7">
        <v>16</v>
      </c>
      <c r="B55" s="8">
        <v>3299</v>
      </c>
      <c r="C55" s="9" t="s">
        <v>2186</v>
      </c>
      <c r="D55" s="232" t="s">
        <v>866</v>
      </c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15"/>
      <c r="P55" s="16"/>
      <c r="Q55" s="16"/>
      <c r="R55" s="16"/>
      <c r="S55" s="16"/>
      <c r="T55" s="28"/>
      <c r="U55" s="28"/>
      <c r="V55" s="148"/>
      <c r="W55" s="16"/>
      <c r="X55" s="44"/>
      <c r="Y55" s="45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26"/>
      <c r="AN55" s="39"/>
      <c r="AO55" s="40"/>
      <c r="AP55" s="163"/>
      <c r="AQ55" s="121"/>
      <c r="AR55" s="123"/>
      <c r="AS55" s="195">
        <f>ROUND(L57*(1+AQ15),0)</f>
        <v>2073</v>
      </c>
      <c r="AT55" s="29"/>
    </row>
    <row r="56" spans="1:46" s="155" customFormat="1" ht="17.100000000000001" customHeight="1">
      <c r="A56" s="7">
        <v>16</v>
      </c>
      <c r="B56" s="8">
        <v>3300</v>
      </c>
      <c r="C56" s="9" t="s">
        <v>203</v>
      </c>
      <c r="D56" s="250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133"/>
      <c r="P56" s="19"/>
      <c r="Q56" s="20"/>
      <c r="R56" s="20"/>
      <c r="S56" s="20"/>
      <c r="T56" s="31"/>
      <c r="U56" s="31"/>
      <c r="V56" s="122"/>
      <c r="W56" s="122"/>
      <c r="X56" s="122"/>
      <c r="Y56" s="129"/>
      <c r="Z56" s="43" t="s">
        <v>1853</v>
      </c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2" t="s">
        <v>1792</v>
      </c>
      <c r="AN56" s="230">
        <v>1</v>
      </c>
      <c r="AO56" s="231"/>
      <c r="AP56" s="163"/>
      <c r="AQ56" s="121"/>
      <c r="AR56" s="123"/>
      <c r="AS56" s="195">
        <f>ROUND(ROUND(L57*AN56,0)*(1+AQ15),0)</f>
        <v>2073</v>
      </c>
      <c r="AT56" s="29"/>
    </row>
    <row r="57" spans="1:46" s="155" customFormat="1" ht="17.100000000000001" customHeight="1">
      <c r="A57" s="7">
        <v>16</v>
      </c>
      <c r="B57" s="8">
        <v>3301</v>
      </c>
      <c r="C57" s="9" t="s">
        <v>2187</v>
      </c>
      <c r="D57" s="57"/>
      <c r="E57" s="58"/>
      <c r="F57" s="58"/>
      <c r="G57" s="136"/>
      <c r="H57" s="137"/>
      <c r="I57" s="137"/>
      <c r="J57" s="137"/>
      <c r="K57" s="137"/>
      <c r="L57" s="238">
        <v>1382</v>
      </c>
      <c r="M57" s="238"/>
      <c r="N57" s="20" t="s">
        <v>121</v>
      </c>
      <c r="O57" s="21"/>
      <c r="P57" s="112" t="s">
        <v>265</v>
      </c>
      <c r="Q57" s="113"/>
      <c r="R57" s="113"/>
      <c r="S57" s="113"/>
      <c r="T57" s="113"/>
      <c r="U57" s="113"/>
      <c r="V57" s="114"/>
      <c r="W57" s="26" t="s">
        <v>1792</v>
      </c>
      <c r="X57" s="236">
        <v>0.7</v>
      </c>
      <c r="Y57" s="23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26"/>
      <c r="AN57" s="39"/>
      <c r="AO57" s="40"/>
      <c r="AP57" s="124"/>
      <c r="AQ57" s="122"/>
      <c r="AR57" s="129"/>
      <c r="AS57" s="196">
        <f>ROUND(ROUND(L57*X58,0)*(1+AQ15),0)</f>
        <v>1451</v>
      </c>
      <c r="AT57" s="41"/>
    </row>
    <row r="58" spans="1:46" s="155" customFormat="1" ht="17.100000000000001" hidden="1" customHeight="1">
      <c r="A58" s="7">
        <v>16</v>
      </c>
      <c r="B58" s="8">
        <v>3302</v>
      </c>
      <c r="C58" s="9" t="s">
        <v>334</v>
      </c>
      <c r="D58" s="57"/>
      <c r="E58" s="58"/>
      <c r="F58" s="58"/>
      <c r="G58" s="136"/>
      <c r="H58" s="136"/>
      <c r="I58" s="136"/>
      <c r="J58" s="137"/>
      <c r="K58" s="137"/>
      <c r="L58" s="20"/>
      <c r="M58" s="20"/>
      <c r="N58" s="20"/>
      <c r="O58" s="21"/>
      <c r="P58" s="93"/>
      <c r="Q58" s="94"/>
      <c r="R58" s="94"/>
      <c r="S58" s="94"/>
      <c r="T58" s="94"/>
      <c r="U58" s="94"/>
      <c r="V58" s="50"/>
      <c r="W58" s="22" t="s">
        <v>1792</v>
      </c>
      <c r="X58" s="230">
        <v>0.7</v>
      </c>
      <c r="Y58" s="231"/>
      <c r="Z58" s="43" t="s">
        <v>1853</v>
      </c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2" t="s">
        <v>1792</v>
      </c>
      <c r="AN58" s="230">
        <v>1</v>
      </c>
      <c r="AO58" s="231"/>
      <c r="AP58" s="124"/>
      <c r="AQ58" s="122"/>
      <c r="AR58" s="129"/>
      <c r="AS58" s="111">
        <f>ROUND(ROUND(ROUND(K57*X58,0)*AN58,0)*(1+AQ15),0)</f>
        <v>0</v>
      </c>
      <c r="AT58" s="41"/>
    </row>
    <row r="59" spans="1:46" ht="17.100000000000001" customHeight="1">
      <c r="A59" s="1"/>
      <c r="AP59" s="121"/>
      <c r="AQ59" s="121"/>
      <c r="AR59" s="121"/>
    </row>
    <row r="60" spans="1:46" ht="17.100000000000001" customHeight="1">
      <c r="A60" s="1"/>
      <c r="AP60" s="121"/>
      <c r="AQ60" s="121"/>
      <c r="AR60" s="121"/>
    </row>
    <row r="61" spans="1:46" s="155" customFormat="1" ht="17.100000000000001" customHeight="1">
      <c r="A61" s="25"/>
      <c r="B61" s="25"/>
      <c r="C61" s="14"/>
      <c r="D61" s="14"/>
      <c r="E61" s="14"/>
      <c r="F61" s="14"/>
      <c r="G61" s="14"/>
      <c r="H61" s="14"/>
      <c r="I61" s="32"/>
      <c r="J61" s="32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24"/>
      <c r="V61" s="24"/>
      <c r="W61" s="14"/>
      <c r="X61" s="27"/>
      <c r="Y61" s="30"/>
      <c r="Z61" s="14"/>
      <c r="AA61" s="14"/>
      <c r="AB61" s="14"/>
      <c r="AC61" s="27"/>
      <c r="AD61" s="30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121"/>
      <c r="AQ61" s="121"/>
      <c r="AR61" s="121"/>
      <c r="AS61" s="34"/>
      <c r="AT61" s="121"/>
    </row>
    <row r="62" spans="1:46" s="155" customFormat="1" ht="17.100000000000001" customHeight="1">
      <c r="A62" s="25"/>
      <c r="B62" s="25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24"/>
      <c r="V62" s="24"/>
      <c r="W62" s="14"/>
      <c r="X62" s="24"/>
      <c r="Y62" s="30"/>
      <c r="Z62" s="14"/>
      <c r="AA62" s="14"/>
      <c r="AB62" s="14"/>
      <c r="AC62" s="27"/>
      <c r="AD62" s="30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121"/>
      <c r="AQ62" s="121"/>
      <c r="AR62" s="121"/>
      <c r="AS62" s="34"/>
      <c r="AT62" s="121"/>
    </row>
    <row r="63" spans="1:46" s="155" customFormat="1" ht="17.100000000000001" customHeight="1">
      <c r="A63" s="25"/>
      <c r="B63" s="25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24"/>
      <c r="V63" s="24"/>
      <c r="W63" s="14"/>
      <c r="X63" s="24"/>
      <c r="Y63" s="30"/>
      <c r="Z63" s="14"/>
      <c r="AA63" s="14"/>
      <c r="AB63" s="14"/>
      <c r="AC63" s="13"/>
      <c r="AD63" s="13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21"/>
      <c r="AQ63" s="121"/>
      <c r="AR63" s="121"/>
      <c r="AS63" s="34"/>
      <c r="AT63" s="121"/>
    </row>
    <row r="64" spans="1:46" s="155" customFormat="1" ht="17.100000000000001" customHeight="1">
      <c r="A64" s="25"/>
      <c r="B64" s="25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35"/>
      <c r="U64" s="158"/>
      <c r="V64" s="158"/>
      <c r="W64" s="121"/>
      <c r="X64" s="158"/>
      <c r="Y64" s="30"/>
      <c r="Z64" s="14"/>
      <c r="AA64" s="14"/>
      <c r="AB64" s="14"/>
      <c r="AC64" s="27"/>
      <c r="AD64" s="30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121"/>
      <c r="AQ64" s="121"/>
      <c r="AR64" s="121"/>
      <c r="AS64" s="34"/>
      <c r="AT64" s="121"/>
    </row>
    <row r="65" spans="1:46" s="155" customFormat="1" ht="17.100000000000001" customHeight="1">
      <c r="A65" s="25"/>
      <c r="B65" s="25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24"/>
      <c r="U65" s="27"/>
      <c r="V65" s="30"/>
      <c r="W65" s="14"/>
      <c r="X65" s="24"/>
      <c r="Y65" s="30"/>
      <c r="Z65" s="14"/>
      <c r="AA65" s="14"/>
      <c r="AB65" s="14"/>
      <c r="AC65" s="27"/>
      <c r="AD65" s="30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121"/>
      <c r="AQ65" s="121"/>
      <c r="AR65" s="121"/>
      <c r="AS65" s="34"/>
      <c r="AT65" s="121"/>
    </row>
    <row r="66" spans="1:46" s="155" customFormat="1" ht="17.100000000000001" customHeight="1">
      <c r="A66" s="25"/>
      <c r="B66" s="25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24"/>
      <c r="V66" s="30"/>
      <c r="W66" s="14"/>
      <c r="X66" s="24"/>
      <c r="Y66" s="30"/>
      <c r="Z66" s="14"/>
      <c r="AA66" s="14"/>
      <c r="AB66" s="14"/>
      <c r="AC66" s="13"/>
      <c r="AD66" s="13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21"/>
      <c r="AQ66" s="121"/>
      <c r="AR66" s="121"/>
      <c r="AS66" s="34"/>
      <c r="AT66" s="121"/>
    </row>
    <row r="67" spans="1:46" s="155" customFormat="1" ht="17.100000000000001" customHeight="1">
      <c r="A67" s="25"/>
      <c r="B67" s="25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24"/>
      <c r="V67" s="30"/>
      <c r="W67" s="14"/>
      <c r="X67" s="27"/>
      <c r="Y67" s="30"/>
      <c r="Z67" s="14"/>
      <c r="AA67" s="14"/>
      <c r="AB67" s="14"/>
      <c r="AC67" s="27"/>
      <c r="AD67" s="30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121"/>
      <c r="AQ67" s="121"/>
      <c r="AR67" s="121"/>
      <c r="AS67" s="34"/>
      <c r="AT67" s="121"/>
    </row>
    <row r="68" spans="1:46" ht="17.100000000000001" customHeight="1">
      <c r="AP68" s="161"/>
      <c r="AQ68" s="161"/>
      <c r="AR68" s="161"/>
    </row>
    <row r="69" spans="1:46" ht="17.100000000000001" customHeight="1">
      <c r="AP69" s="33"/>
      <c r="AQ69" s="33"/>
      <c r="AR69" s="33"/>
    </row>
    <row r="70" spans="1:46" ht="17.100000000000001" customHeight="1">
      <c r="AP70" s="33"/>
      <c r="AQ70" s="33"/>
      <c r="AR70" s="33"/>
    </row>
    <row r="71" spans="1:46" ht="17.100000000000001" customHeight="1">
      <c r="AP71" s="14"/>
      <c r="AQ71" s="14"/>
      <c r="AR71" s="14"/>
    </row>
    <row r="72" spans="1:46" ht="17.100000000000001" customHeight="1">
      <c r="AP72" s="33"/>
      <c r="AQ72" s="33"/>
      <c r="AR72" s="33"/>
    </row>
    <row r="73" spans="1:46" ht="17.100000000000001" customHeight="1">
      <c r="AP73" s="33"/>
      <c r="AQ73" s="33"/>
      <c r="AR73" s="33"/>
    </row>
    <row r="74" spans="1:46" ht="17.100000000000001" customHeight="1">
      <c r="AP74" s="14"/>
      <c r="AQ74" s="14"/>
      <c r="AR74" s="14"/>
    </row>
    <row r="75" spans="1:46" ht="17.100000000000001" customHeight="1">
      <c r="AP75" s="33"/>
      <c r="AQ75" s="33"/>
      <c r="AR75" s="33"/>
    </row>
  </sheetData>
  <mergeCells count="80">
    <mergeCell ref="X58:Y58"/>
    <mergeCell ref="AN58:AO58"/>
    <mergeCell ref="D55:N56"/>
    <mergeCell ref="X57:Y57"/>
    <mergeCell ref="AN48:AO48"/>
    <mergeCell ref="X49:Y49"/>
    <mergeCell ref="X50:Y50"/>
    <mergeCell ref="AN54:AO54"/>
    <mergeCell ref="AN56:AO56"/>
    <mergeCell ref="AN50:AO50"/>
    <mergeCell ref="AN52:AO52"/>
    <mergeCell ref="L53:M53"/>
    <mergeCell ref="L57:M57"/>
    <mergeCell ref="AN40:AO40"/>
    <mergeCell ref="D35:N36"/>
    <mergeCell ref="AN36:AO36"/>
    <mergeCell ref="X42:Y42"/>
    <mergeCell ref="AN42:AO42"/>
    <mergeCell ref="D39:N40"/>
    <mergeCell ref="L37:M37"/>
    <mergeCell ref="AN38:AO38"/>
    <mergeCell ref="AN44:AO44"/>
    <mergeCell ref="X41:Y41"/>
    <mergeCell ref="D43:N44"/>
    <mergeCell ref="D51:N52"/>
    <mergeCell ref="D47:N48"/>
    <mergeCell ref="X45:Y45"/>
    <mergeCell ref="AN46:AO46"/>
    <mergeCell ref="L41:M41"/>
    <mergeCell ref="L45:M45"/>
    <mergeCell ref="L49:M49"/>
    <mergeCell ref="AN32:AO32"/>
    <mergeCell ref="L33:M33"/>
    <mergeCell ref="X34:Y34"/>
    <mergeCell ref="AN34:AO34"/>
    <mergeCell ref="D31:N32"/>
    <mergeCell ref="X33:Y33"/>
    <mergeCell ref="AN8:AO8"/>
    <mergeCell ref="AN10:AO10"/>
    <mergeCell ref="X10:Y10"/>
    <mergeCell ref="X9:Y9"/>
    <mergeCell ref="X13:Y13"/>
    <mergeCell ref="L29:M29"/>
    <mergeCell ref="AN30:AO30"/>
    <mergeCell ref="D27:N28"/>
    <mergeCell ref="AN18:AO18"/>
    <mergeCell ref="AN20:AO20"/>
    <mergeCell ref="L21:M21"/>
    <mergeCell ref="X22:Y22"/>
    <mergeCell ref="AN26:AO26"/>
    <mergeCell ref="D23:N24"/>
    <mergeCell ref="AN28:AO28"/>
    <mergeCell ref="AN24:AO24"/>
    <mergeCell ref="X30:Y30"/>
    <mergeCell ref="X25:Y25"/>
    <mergeCell ref="X18:Y18"/>
    <mergeCell ref="L25:M25"/>
    <mergeCell ref="X21:Y21"/>
    <mergeCell ref="D7:N8"/>
    <mergeCell ref="D11:N12"/>
    <mergeCell ref="D15:N16"/>
    <mergeCell ref="L9:M9"/>
    <mergeCell ref="X14:Y14"/>
    <mergeCell ref="AN22:AO22"/>
    <mergeCell ref="D19:N20"/>
    <mergeCell ref="X26:Y26"/>
    <mergeCell ref="L17:M17"/>
    <mergeCell ref="AP11:AR14"/>
    <mergeCell ref="AQ15:AR15"/>
    <mergeCell ref="AN12:AO12"/>
    <mergeCell ref="L13:M13"/>
    <mergeCell ref="X17:Y17"/>
    <mergeCell ref="AN16:AO16"/>
    <mergeCell ref="AN14:AO14"/>
    <mergeCell ref="X29:Y29"/>
    <mergeCell ref="X37:Y37"/>
    <mergeCell ref="X46:Y46"/>
    <mergeCell ref="X54:Y54"/>
    <mergeCell ref="X53:Y53"/>
    <mergeCell ref="X38:Y38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  <rowBreaks count="1" manualBreakCount="1">
    <brk id="60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BF83"/>
  <sheetViews>
    <sheetView view="pageBreakPreview" topLeftCell="A37" zoomScale="85" zoomScaleNormal="100" zoomScaleSheetLayoutView="85" workbookViewId="0">
      <selection activeCell="R69" sqref="R69"/>
    </sheetView>
  </sheetViews>
  <sheetFormatPr defaultRowHeight="17.100000000000001" customHeight="1"/>
  <cols>
    <col min="1" max="1" width="4.625" style="149" customWidth="1"/>
    <col min="2" max="2" width="7.625" style="149" customWidth="1"/>
    <col min="3" max="3" width="35.625" style="10" customWidth="1"/>
    <col min="4" max="10" width="2.375" style="149" customWidth="1"/>
    <col min="11" max="14" width="2.375" style="10" customWidth="1"/>
    <col min="15" max="25" width="2.375" style="149" customWidth="1"/>
    <col min="26" max="26" width="2.375" style="10" customWidth="1"/>
    <col min="27" max="30" width="2.375" style="149" customWidth="1"/>
    <col min="31" max="31" width="2.375" style="150" customWidth="1"/>
    <col min="32" max="32" width="2.375" style="149" customWidth="1"/>
    <col min="33" max="34" width="2.375" style="150" customWidth="1"/>
    <col min="35" max="55" width="2.375" style="149" customWidth="1"/>
    <col min="56" max="57" width="8.625" style="149" customWidth="1"/>
    <col min="58" max="58" width="4.5" style="149" bestFit="1" customWidth="1"/>
    <col min="59" max="16384" width="9" style="149"/>
  </cols>
  <sheetData>
    <row r="1" spans="1:58" ht="17.100000000000001" customHeight="1">
      <c r="A1" s="1"/>
    </row>
    <row r="2" spans="1:58" ht="17.100000000000001" customHeight="1">
      <c r="A2" s="1"/>
    </row>
    <row r="3" spans="1:58" ht="17.100000000000001" customHeight="1">
      <c r="A3" s="1"/>
    </row>
    <row r="4" spans="1:58" ht="17.100000000000001" customHeight="1">
      <c r="A4" s="1"/>
      <c r="B4" s="1" t="s">
        <v>1218</v>
      </c>
    </row>
    <row r="5" spans="1:58" s="155" customFormat="1" ht="17.100000000000001" customHeight="1">
      <c r="A5" s="2" t="s">
        <v>122</v>
      </c>
      <c r="B5" s="151"/>
      <c r="C5" s="11" t="s">
        <v>114</v>
      </c>
      <c r="D5" s="152"/>
      <c r="E5" s="148"/>
      <c r="F5" s="148"/>
      <c r="G5" s="148"/>
      <c r="H5" s="148"/>
      <c r="I5" s="148"/>
      <c r="J5" s="148"/>
      <c r="K5" s="16"/>
      <c r="L5" s="16"/>
      <c r="M5" s="16"/>
      <c r="N5" s="16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6"/>
      <c r="AA5" s="148"/>
      <c r="AB5" s="255" t="s">
        <v>123</v>
      </c>
      <c r="AC5" s="255"/>
      <c r="AD5" s="255"/>
      <c r="AE5" s="255"/>
      <c r="AF5" s="148"/>
      <c r="AG5" s="153"/>
      <c r="AH5" s="153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3" t="s">
        <v>115</v>
      </c>
      <c r="BE5" s="3" t="s">
        <v>116</v>
      </c>
      <c r="BF5" s="121"/>
    </row>
    <row r="6" spans="1:58" s="155" customFormat="1" ht="17.100000000000001" customHeight="1">
      <c r="A6" s="4" t="s">
        <v>117</v>
      </c>
      <c r="B6" s="5" t="s">
        <v>118</v>
      </c>
      <c r="C6" s="21"/>
      <c r="D6" s="164"/>
      <c r="E6" s="165"/>
      <c r="F6" s="165"/>
      <c r="G6" s="165"/>
      <c r="H6" s="165"/>
      <c r="I6" s="70" t="s">
        <v>786</v>
      </c>
      <c r="J6" s="165"/>
      <c r="K6" s="71"/>
      <c r="L6" s="71"/>
      <c r="M6" s="71"/>
      <c r="N6" s="72"/>
      <c r="O6" s="165"/>
      <c r="P6" s="165"/>
      <c r="Q6" s="165"/>
      <c r="R6" s="165"/>
      <c r="S6" s="165"/>
      <c r="T6" s="70" t="s">
        <v>787</v>
      </c>
      <c r="U6" s="165"/>
      <c r="V6" s="165"/>
      <c r="W6" s="165"/>
      <c r="X6" s="165"/>
      <c r="Y6" s="166"/>
      <c r="Z6" s="20"/>
      <c r="AA6" s="122"/>
      <c r="AB6" s="122"/>
      <c r="AC6" s="122"/>
      <c r="AD6" s="122"/>
      <c r="AE6" s="156"/>
      <c r="AF6" s="122"/>
      <c r="AG6" s="156"/>
      <c r="AH6" s="156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6" t="s">
        <v>119</v>
      </c>
      <c r="BE6" s="6" t="s">
        <v>120</v>
      </c>
      <c r="BF6" s="121"/>
    </row>
    <row r="7" spans="1:58" s="155" customFormat="1" ht="17.100000000000001" customHeight="1">
      <c r="A7" s="7">
        <v>16</v>
      </c>
      <c r="B7" s="8">
        <v>3303</v>
      </c>
      <c r="C7" s="9" t="s">
        <v>204</v>
      </c>
      <c r="D7" s="242" t="s">
        <v>860</v>
      </c>
      <c r="E7" s="256"/>
      <c r="F7" s="256"/>
      <c r="G7" s="256"/>
      <c r="H7" s="256"/>
      <c r="I7" s="256"/>
      <c r="J7" s="256"/>
      <c r="K7" s="256"/>
      <c r="L7" s="256"/>
      <c r="M7" s="256"/>
      <c r="N7" s="15"/>
      <c r="O7" s="259" t="s">
        <v>867</v>
      </c>
      <c r="P7" s="256"/>
      <c r="Q7" s="256"/>
      <c r="R7" s="256"/>
      <c r="S7" s="256"/>
      <c r="T7" s="256"/>
      <c r="U7" s="256"/>
      <c r="V7" s="256"/>
      <c r="W7" s="256"/>
      <c r="X7" s="256"/>
      <c r="Y7" s="52"/>
      <c r="Z7" s="16"/>
      <c r="AA7" s="16"/>
      <c r="AB7" s="16"/>
      <c r="AC7" s="16"/>
      <c r="AD7" s="28"/>
      <c r="AE7" s="28"/>
      <c r="AF7" s="16"/>
      <c r="AG7" s="44"/>
      <c r="AH7" s="45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26"/>
      <c r="AT7" s="39"/>
      <c r="AU7" s="40"/>
      <c r="AV7" s="73"/>
      <c r="AW7" s="74"/>
      <c r="AX7" s="74"/>
      <c r="AY7" s="75"/>
      <c r="AZ7" s="73"/>
      <c r="BA7" s="74"/>
      <c r="BB7" s="74"/>
      <c r="BC7" s="75"/>
      <c r="BD7" s="195">
        <f>ROUND(G9*(1+AX35),0)+(ROUND(S9*(1+BB35),0))</f>
        <v>554</v>
      </c>
      <c r="BE7" s="49" t="s">
        <v>1790</v>
      </c>
    </row>
    <row r="8" spans="1:58" s="155" customFormat="1" ht="17.100000000000001" customHeight="1">
      <c r="A8" s="7">
        <v>16</v>
      </c>
      <c r="B8" s="8">
        <v>3304</v>
      </c>
      <c r="C8" s="9" t="s">
        <v>205</v>
      </c>
      <c r="D8" s="257"/>
      <c r="E8" s="258"/>
      <c r="F8" s="258"/>
      <c r="G8" s="258"/>
      <c r="H8" s="258"/>
      <c r="I8" s="258"/>
      <c r="J8" s="258"/>
      <c r="K8" s="258"/>
      <c r="L8" s="258"/>
      <c r="M8" s="258"/>
      <c r="N8" s="133"/>
      <c r="O8" s="257"/>
      <c r="P8" s="258"/>
      <c r="Q8" s="258"/>
      <c r="R8" s="258"/>
      <c r="S8" s="258"/>
      <c r="T8" s="258"/>
      <c r="U8" s="258"/>
      <c r="V8" s="258"/>
      <c r="W8" s="258"/>
      <c r="X8" s="258"/>
      <c r="Y8" s="48"/>
      <c r="Z8" s="19"/>
      <c r="AA8" s="20"/>
      <c r="AB8" s="20"/>
      <c r="AC8" s="20"/>
      <c r="AD8" s="31"/>
      <c r="AE8" s="31"/>
      <c r="AF8" s="122"/>
      <c r="AG8" s="122"/>
      <c r="AH8" s="129"/>
      <c r="AI8" s="43" t="s">
        <v>1853</v>
      </c>
      <c r="AJ8" s="20"/>
      <c r="AK8" s="20"/>
      <c r="AL8" s="20"/>
      <c r="AM8" s="20"/>
      <c r="AN8" s="20"/>
      <c r="AO8" s="20"/>
      <c r="AP8" s="20"/>
      <c r="AQ8" s="20"/>
      <c r="AR8" s="20"/>
      <c r="AS8" s="22" t="s">
        <v>1792</v>
      </c>
      <c r="AT8" s="230">
        <v>1</v>
      </c>
      <c r="AU8" s="231"/>
      <c r="AV8" s="76"/>
      <c r="AW8" s="77"/>
      <c r="AX8" s="77"/>
      <c r="AY8" s="78"/>
      <c r="AZ8" s="76"/>
      <c r="BA8" s="77"/>
      <c r="BB8" s="77"/>
      <c r="BC8" s="78"/>
      <c r="BD8" s="195">
        <f>ROUND(ROUND(G9*AT8,0)*(1+AX35),0)+(ROUND(ROUND(S9*AT8,0)*(1+BB35),0))</f>
        <v>554</v>
      </c>
      <c r="BE8" s="29"/>
    </row>
    <row r="9" spans="1:58" s="155" customFormat="1" ht="17.100000000000001" customHeight="1">
      <c r="A9" s="7">
        <v>16</v>
      </c>
      <c r="B9" s="8">
        <v>3305</v>
      </c>
      <c r="C9" s="9" t="s">
        <v>335</v>
      </c>
      <c r="D9" s="55"/>
      <c r="E9" s="56"/>
      <c r="F9" s="135"/>
      <c r="G9" s="241">
        <v>249</v>
      </c>
      <c r="H9" s="241"/>
      <c r="I9" s="14" t="s">
        <v>121</v>
      </c>
      <c r="J9" s="14"/>
      <c r="K9" s="24"/>
      <c r="L9" s="27"/>
      <c r="M9" s="27"/>
      <c r="N9" s="133"/>
      <c r="O9" s="135"/>
      <c r="P9" s="135"/>
      <c r="Q9" s="135"/>
      <c r="R9" s="135"/>
      <c r="S9" s="260">
        <v>144</v>
      </c>
      <c r="T9" s="260"/>
      <c r="U9" s="14" t="s">
        <v>121</v>
      </c>
      <c r="V9" s="14"/>
      <c r="W9" s="24"/>
      <c r="X9" s="27"/>
      <c r="Y9" s="27"/>
      <c r="Z9" s="117" t="s">
        <v>265</v>
      </c>
      <c r="AA9" s="92"/>
      <c r="AB9" s="92"/>
      <c r="AC9" s="92"/>
      <c r="AD9" s="92"/>
      <c r="AE9" s="92"/>
      <c r="AF9" s="24" t="s">
        <v>1792</v>
      </c>
      <c r="AG9" s="239">
        <v>0.7</v>
      </c>
      <c r="AH9" s="240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26"/>
      <c r="AT9" s="39"/>
      <c r="AU9" s="40"/>
      <c r="AV9" s="76"/>
      <c r="AW9" s="77"/>
      <c r="AX9" s="77"/>
      <c r="AY9" s="78"/>
      <c r="AZ9" s="76"/>
      <c r="BA9" s="77"/>
      <c r="BB9" s="77"/>
      <c r="BC9" s="78"/>
      <c r="BD9" s="195">
        <f>ROUND(ROUND(G9*AG10,0)*(1+AX35),0)+(ROUND(ROUND(S9*AG10,0)*(1+BB35),0))</f>
        <v>387</v>
      </c>
      <c r="BE9" s="29"/>
      <c r="BF9" s="215">
        <f>$G$9+S9</f>
        <v>393</v>
      </c>
    </row>
    <row r="10" spans="1:58" s="155" customFormat="1" ht="17.100000000000001" hidden="1" customHeight="1">
      <c r="A10" s="7">
        <v>16</v>
      </c>
      <c r="B10" s="8">
        <v>3306</v>
      </c>
      <c r="C10" s="9" t="s">
        <v>336</v>
      </c>
      <c r="D10" s="55"/>
      <c r="E10" s="56"/>
      <c r="F10" s="56"/>
      <c r="G10" s="135"/>
      <c r="H10" s="135"/>
      <c r="I10" s="135"/>
      <c r="J10" s="135"/>
      <c r="K10" s="135"/>
      <c r="L10" s="201"/>
      <c r="M10" s="202"/>
      <c r="N10" s="18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67"/>
      <c r="Z10" s="93" t="s">
        <v>2160</v>
      </c>
      <c r="AA10" s="94"/>
      <c r="AB10" s="94"/>
      <c r="AC10" s="94"/>
      <c r="AD10" s="94"/>
      <c r="AE10" s="94"/>
      <c r="AF10" s="22" t="s">
        <v>1792</v>
      </c>
      <c r="AG10" s="230">
        <v>0.7</v>
      </c>
      <c r="AH10" s="231"/>
      <c r="AI10" s="43" t="s">
        <v>1853</v>
      </c>
      <c r="AJ10" s="20"/>
      <c r="AK10" s="20"/>
      <c r="AL10" s="20"/>
      <c r="AM10" s="20"/>
      <c r="AN10" s="20"/>
      <c r="AO10" s="20"/>
      <c r="AP10" s="20"/>
      <c r="AQ10" s="20"/>
      <c r="AR10" s="20"/>
      <c r="AS10" s="22" t="s">
        <v>1792</v>
      </c>
      <c r="AT10" s="230">
        <v>1</v>
      </c>
      <c r="AU10" s="231"/>
      <c r="AV10" s="76"/>
      <c r="AW10" s="77"/>
      <c r="AX10" s="77"/>
      <c r="AY10" s="78"/>
      <c r="AZ10" s="76"/>
      <c r="BA10" s="77"/>
      <c r="BB10" s="77"/>
      <c r="BC10" s="78"/>
      <c r="BD10" s="195">
        <f>ROUND(ROUND(ROUND(G9*AG10,0)*AT10,0)*(1+AX35),0)+(ROUND(ROUND(ROUND(S9*AG10,0)*AT10,0)*(1+BB35),0))</f>
        <v>387</v>
      </c>
      <c r="BE10" s="29"/>
      <c r="BF10" s="215">
        <f t="shared" ref="BF10:BF26" si="0">$G$9+S10</f>
        <v>249</v>
      </c>
    </row>
    <row r="11" spans="1:58" s="155" customFormat="1" ht="17.100000000000001" customHeight="1">
      <c r="A11" s="7">
        <v>16</v>
      </c>
      <c r="B11" s="8">
        <v>3307</v>
      </c>
      <c r="C11" s="9" t="s">
        <v>206</v>
      </c>
      <c r="D11" s="55"/>
      <c r="E11" s="56"/>
      <c r="F11" s="56"/>
      <c r="G11" s="56"/>
      <c r="H11" s="134"/>
      <c r="I11" s="134"/>
      <c r="J11" s="134"/>
      <c r="K11" s="14"/>
      <c r="L11" s="14"/>
      <c r="M11" s="14"/>
      <c r="N11" s="18"/>
      <c r="O11" s="259" t="s">
        <v>868</v>
      </c>
      <c r="P11" s="256"/>
      <c r="Q11" s="256"/>
      <c r="R11" s="256"/>
      <c r="S11" s="256"/>
      <c r="T11" s="256"/>
      <c r="U11" s="256"/>
      <c r="V11" s="256"/>
      <c r="W11" s="256"/>
      <c r="X11" s="256"/>
      <c r="Y11" s="52"/>
      <c r="Z11" s="16"/>
      <c r="AA11" s="16"/>
      <c r="AB11" s="16"/>
      <c r="AC11" s="16"/>
      <c r="AD11" s="28"/>
      <c r="AE11" s="28"/>
      <c r="AF11" s="16"/>
      <c r="AG11" s="44"/>
      <c r="AH11" s="45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26"/>
      <c r="AT11" s="39"/>
      <c r="AU11" s="40"/>
      <c r="AV11" s="76"/>
      <c r="AW11" s="77"/>
      <c r="AX11" s="77"/>
      <c r="AY11" s="78"/>
      <c r="AZ11" s="76"/>
      <c r="BA11" s="77"/>
      <c r="BB11" s="77"/>
      <c r="BC11" s="78"/>
      <c r="BD11" s="195">
        <f>ROUND(G9*(1+AX35),0)+(ROUND(S13*(1+BB35),0))</f>
        <v>777</v>
      </c>
      <c r="BE11" s="29"/>
      <c r="BF11" s="215"/>
    </row>
    <row r="12" spans="1:58" s="155" customFormat="1" ht="17.100000000000001" customHeight="1">
      <c r="A12" s="7">
        <v>16</v>
      </c>
      <c r="B12" s="8">
        <v>3308</v>
      </c>
      <c r="C12" s="9" t="s">
        <v>207</v>
      </c>
      <c r="D12" s="56"/>
      <c r="E12" s="56"/>
      <c r="F12" s="56"/>
      <c r="G12" s="56"/>
      <c r="H12" s="134"/>
      <c r="I12" s="134" t="s">
        <v>2161</v>
      </c>
      <c r="J12" s="134"/>
      <c r="K12" s="14"/>
      <c r="L12" s="14"/>
      <c r="M12" s="14"/>
      <c r="N12" s="18"/>
      <c r="O12" s="257"/>
      <c r="P12" s="258"/>
      <c r="Q12" s="258"/>
      <c r="R12" s="258"/>
      <c r="S12" s="258"/>
      <c r="T12" s="258"/>
      <c r="U12" s="258"/>
      <c r="V12" s="258"/>
      <c r="W12" s="258"/>
      <c r="X12" s="258"/>
      <c r="Y12" s="48"/>
      <c r="Z12" s="19"/>
      <c r="AA12" s="20"/>
      <c r="AB12" s="20"/>
      <c r="AC12" s="20"/>
      <c r="AD12" s="31"/>
      <c r="AE12" s="31"/>
      <c r="AF12" s="122"/>
      <c r="AG12" s="122"/>
      <c r="AH12" s="129"/>
      <c r="AI12" s="43" t="s">
        <v>1853</v>
      </c>
      <c r="AJ12" s="20"/>
      <c r="AK12" s="20"/>
      <c r="AL12" s="20"/>
      <c r="AM12" s="20"/>
      <c r="AN12" s="20"/>
      <c r="AO12" s="20"/>
      <c r="AP12" s="20"/>
      <c r="AQ12" s="20"/>
      <c r="AR12" s="20"/>
      <c r="AS12" s="22" t="s">
        <v>1792</v>
      </c>
      <c r="AT12" s="230">
        <v>1</v>
      </c>
      <c r="AU12" s="231"/>
      <c r="AV12" s="76"/>
      <c r="AW12" s="77"/>
      <c r="AX12" s="77"/>
      <c r="AY12" s="78"/>
      <c r="AZ12" s="76"/>
      <c r="BA12" s="77"/>
      <c r="BB12" s="77"/>
      <c r="BC12" s="78"/>
      <c r="BD12" s="195">
        <f>ROUND(ROUND(G9*AT12,0)*(1+AX35),0)+(ROUND(ROUND(S13*AT12,0)*(1+BB35),0))</f>
        <v>777</v>
      </c>
      <c r="BE12" s="29"/>
      <c r="BF12" s="215"/>
    </row>
    <row r="13" spans="1:58" s="155" customFormat="1" ht="17.100000000000001" customHeight="1">
      <c r="A13" s="7">
        <v>16</v>
      </c>
      <c r="B13" s="8">
        <v>3309</v>
      </c>
      <c r="C13" s="9" t="s">
        <v>337</v>
      </c>
      <c r="D13" s="56"/>
      <c r="E13" s="56"/>
      <c r="F13" s="56"/>
      <c r="G13" s="56"/>
      <c r="H13" s="134"/>
      <c r="I13" s="134"/>
      <c r="J13" s="134"/>
      <c r="K13" s="14"/>
      <c r="L13" s="14"/>
      <c r="M13" s="14"/>
      <c r="N13" s="18"/>
      <c r="O13" s="135"/>
      <c r="P13" s="135"/>
      <c r="Q13" s="135"/>
      <c r="R13" s="135"/>
      <c r="S13" s="260">
        <v>322</v>
      </c>
      <c r="T13" s="260"/>
      <c r="U13" s="14" t="s">
        <v>121</v>
      </c>
      <c r="V13" s="14"/>
      <c r="W13" s="24"/>
      <c r="X13" s="27"/>
      <c r="Y13" s="27"/>
      <c r="Z13" s="117" t="s">
        <v>265</v>
      </c>
      <c r="AA13" s="92"/>
      <c r="AB13" s="92"/>
      <c r="AC13" s="92"/>
      <c r="AD13" s="92"/>
      <c r="AE13" s="92"/>
      <c r="AF13" s="24" t="s">
        <v>1792</v>
      </c>
      <c r="AG13" s="239">
        <v>0.7</v>
      </c>
      <c r="AH13" s="240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26"/>
      <c r="AT13" s="39"/>
      <c r="AU13" s="40"/>
      <c r="AV13" s="76"/>
      <c r="AW13" s="77"/>
      <c r="AX13" s="77"/>
      <c r="AY13" s="78"/>
      <c r="AZ13" s="76"/>
      <c r="BA13" s="77"/>
      <c r="BB13" s="77"/>
      <c r="BC13" s="78"/>
      <c r="BD13" s="195">
        <f>ROUND(ROUND(G9*AG14,0)*(1+AX35),0)+(ROUND(ROUND(S13*AG14,0)*(1+BB35),0))</f>
        <v>542</v>
      </c>
      <c r="BE13" s="29"/>
      <c r="BF13" s="215">
        <f t="shared" si="0"/>
        <v>571</v>
      </c>
    </row>
    <row r="14" spans="1:58" s="155" customFormat="1" ht="17.100000000000001" hidden="1" customHeight="1">
      <c r="A14" s="7">
        <v>16</v>
      </c>
      <c r="B14" s="8">
        <v>3310</v>
      </c>
      <c r="C14" s="9" t="s">
        <v>338</v>
      </c>
      <c r="D14" s="56"/>
      <c r="E14" s="56"/>
      <c r="F14" s="56"/>
      <c r="G14" s="56"/>
      <c r="H14" s="134"/>
      <c r="I14" s="134"/>
      <c r="J14" s="134"/>
      <c r="K14" s="14"/>
      <c r="L14" s="14"/>
      <c r="M14" s="14"/>
      <c r="N14" s="18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67"/>
      <c r="Z14" s="93" t="s">
        <v>2160</v>
      </c>
      <c r="AA14" s="94"/>
      <c r="AB14" s="94"/>
      <c r="AC14" s="94"/>
      <c r="AD14" s="94"/>
      <c r="AE14" s="94"/>
      <c r="AF14" s="22" t="s">
        <v>1792</v>
      </c>
      <c r="AG14" s="230">
        <v>0.7</v>
      </c>
      <c r="AH14" s="231"/>
      <c r="AI14" s="43" t="s">
        <v>1853</v>
      </c>
      <c r="AJ14" s="20"/>
      <c r="AK14" s="20"/>
      <c r="AL14" s="20"/>
      <c r="AM14" s="20"/>
      <c r="AN14" s="20"/>
      <c r="AO14" s="20"/>
      <c r="AP14" s="20"/>
      <c r="AQ14" s="20"/>
      <c r="AR14" s="20"/>
      <c r="AS14" s="22" t="s">
        <v>1792</v>
      </c>
      <c r="AT14" s="230">
        <v>1</v>
      </c>
      <c r="AU14" s="231"/>
      <c r="AV14" s="76"/>
      <c r="AW14" s="77"/>
      <c r="AX14" s="77"/>
      <c r="AY14" s="78"/>
      <c r="AZ14" s="76"/>
      <c r="BA14" s="77"/>
      <c r="BB14" s="77"/>
      <c r="BC14" s="78"/>
      <c r="BD14" s="195">
        <f>ROUND(ROUND(ROUND(G9*AG14,0)*AT14,0)*(1+AX35),0)+(ROUND(ROUND(ROUND(S13*AG14,0)*AT14,0)*(1+BB35),0))</f>
        <v>542</v>
      </c>
      <c r="BE14" s="29"/>
      <c r="BF14" s="215">
        <f t="shared" si="0"/>
        <v>249</v>
      </c>
    </row>
    <row r="15" spans="1:58" s="155" customFormat="1" ht="17.100000000000001" customHeight="1">
      <c r="A15" s="7">
        <v>16</v>
      </c>
      <c r="B15" s="8">
        <v>3311</v>
      </c>
      <c r="C15" s="9" t="s">
        <v>208</v>
      </c>
      <c r="D15" s="56"/>
      <c r="E15" s="56"/>
      <c r="F15" s="56"/>
      <c r="G15" s="56"/>
      <c r="H15" s="134"/>
      <c r="I15" s="134"/>
      <c r="J15" s="134"/>
      <c r="K15" s="14"/>
      <c r="L15" s="14"/>
      <c r="M15" s="14"/>
      <c r="N15" s="14"/>
      <c r="O15" s="259" t="s">
        <v>242</v>
      </c>
      <c r="P15" s="256"/>
      <c r="Q15" s="256"/>
      <c r="R15" s="256"/>
      <c r="S15" s="256"/>
      <c r="T15" s="256"/>
      <c r="U15" s="256"/>
      <c r="V15" s="256"/>
      <c r="W15" s="256"/>
      <c r="X15" s="256"/>
      <c r="Y15" s="52"/>
      <c r="Z15" s="16"/>
      <c r="AA15" s="16"/>
      <c r="AB15" s="16"/>
      <c r="AC15" s="16"/>
      <c r="AD15" s="28"/>
      <c r="AE15" s="28"/>
      <c r="AF15" s="16"/>
      <c r="AG15" s="44"/>
      <c r="AH15" s="45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26"/>
      <c r="AT15" s="39"/>
      <c r="AU15" s="40"/>
      <c r="AV15" s="76"/>
      <c r="AW15" s="77"/>
      <c r="AX15" s="77"/>
      <c r="AY15" s="78"/>
      <c r="AZ15" s="76"/>
      <c r="BA15" s="77"/>
      <c r="BB15" s="77"/>
      <c r="BC15" s="78"/>
      <c r="BD15" s="195">
        <f>ROUND(G9*(1+AX35),0)+(ROUND(S17*(1+BB35),0))</f>
        <v>878</v>
      </c>
      <c r="BE15" s="29"/>
      <c r="BF15" s="215"/>
    </row>
    <row r="16" spans="1:58" s="155" customFormat="1" ht="17.100000000000001" customHeight="1">
      <c r="A16" s="7">
        <v>16</v>
      </c>
      <c r="B16" s="8">
        <v>3312</v>
      </c>
      <c r="C16" s="9" t="s">
        <v>209</v>
      </c>
      <c r="D16" s="56"/>
      <c r="E16" s="56"/>
      <c r="F16" s="56"/>
      <c r="G16" s="56"/>
      <c r="H16" s="134"/>
      <c r="I16" s="134"/>
      <c r="J16" s="134"/>
      <c r="K16" s="14"/>
      <c r="L16" s="14"/>
      <c r="M16" s="14"/>
      <c r="N16" s="14"/>
      <c r="O16" s="257"/>
      <c r="P16" s="258"/>
      <c r="Q16" s="258"/>
      <c r="R16" s="258"/>
      <c r="S16" s="258"/>
      <c r="T16" s="258"/>
      <c r="U16" s="258"/>
      <c r="V16" s="258"/>
      <c r="W16" s="258"/>
      <c r="X16" s="258"/>
      <c r="Y16" s="48"/>
      <c r="Z16" s="19"/>
      <c r="AA16" s="20"/>
      <c r="AB16" s="20"/>
      <c r="AC16" s="20"/>
      <c r="AD16" s="31"/>
      <c r="AE16" s="31"/>
      <c r="AF16" s="122"/>
      <c r="AG16" s="122"/>
      <c r="AH16" s="129"/>
      <c r="AI16" s="43" t="s">
        <v>1853</v>
      </c>
      <c r="AJ16" s="20"/>
      <c r="AK16" s="20"/>
      <c r="AL16" s="20"/>
      <c r="AM16" s="20"/>
      <c r="AN16" s="20"/>
      <c r="AO16" s="20"/>
      <c r="AP16" s="20"/>
      <c r="AQ16" s="20"/>
      <c r="AR16" s="20"/>
      <c r="AS16" s="22" t="s">
        <v>1792</v>
      </c>
      <c r="AT16" s="230">
        <v>1</v>
      </c>
      <c r="AU16" s="231"/>
      <c r="AV16" s="76"/>
      <c r="AW16" s="77"/>
      <c r="AX16" s="77"/>
      <c r="AY16" s="78"/>
      <c r="AZ16" s="76"/>
      <c r="BA16" s="77"/>
      <c r="BB16" s="77"/>
      <c r="BC16" s="78"/>
      <c r="BD16" s="195">
        <f>ROUND(ROUND(G9*AT16,0)*(1+AX35),0)+(ROUND(ROUND(S17*AT16,0)*(1+BB35),0))</f>
        <v>878</v>
      </c>
      <c r="BE16" s="29"/>
      <c r="BF16" s="215"/>
    </row>
    <row r="17" spans="1:58" s="155" customFormat="1" ht="17.100000000000001" customHeight="1">
      <c r="A17" s="7">
        <v>16</v>
      </c>
      <c r="B17" s="8">
        <v>3313</v>
      </c>
      <c r="C17" s="9" t="s">
        <v>339</v>
      </c>
      <c r="D17" s="56"/>
      <c r="E17" s="56"/>
      <c r="F17" s="56"/>
      <c r="G17" s="56"/>
      <c r="H17" s="134"/>
      <c r="I17" s="134"/>
      <c r="J17" s="134"/>
      <c r="K17" s="14"/>
      <c r="L17" s="14"/>
      <c r="M17" s="14"/>
      <c r="N17" s="14"/>
      <c r="O17" s="140"/>
      <c r="P17" s="135"/>
      <c r="Q17" s="135"/>
      <c r="R17" s="135"/>
      <c r="S17" s="260">
        <v>403</v>
      </c>
      <c r="T17" s="260"/>
      <c r="U17" s="14" t="s">
        <v>121</v>
      </c>
      <c r="V17" s="14"/>
      <c r="W17" s="24"/>
      <c r="X17" s="27"/>
      <c r="Y17" s="27"/>
      <c r="Z17" s="117" t="s">
        <v>265</v>
      </c>
      <c r="AA17" s="92"/>
      <c r="AB17" s="92"/>
      <c r="AC17" s="92"/>
      <c r="AD17" s="92"/>
      <c r="AE17" s="92"/>
      <c r="AF17" s="24" t="s">
        <v>1792</v>
      </c>
      <c r="AG17" s="239">
        <v>0.7</v>
      </c>
      <c r="AH17" s="240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26"/>
      <c r="AT17" s="39"/>
      <c r="AU17" s="40"/>
      <c r="AV17" s="76"/>
      <c r="AW17" s="77"/>
      <c r="AX17" s="77"/>
      <c r="AY17" s="78"/>
      <c r="AZ17" s="76"/>
      <c r="BA17" s="77"/>
      <c r="BB17" s="77"/>
      <c r="BC17" s="78"/>
      <c r="BD17" s="195">
        <f>ROUND(ROUND(G9*AG18,0)*(1+AX35),0)+(ROUND(ROUND(S17*AG18,0)*(1+BB35),0))</f>
        <v>614</v>
      </c>
      <c r="BE17" s="29"/>
      <c r="BF17" s="215">
        <f t="shared" si="0"/>
        <v>652</v>
      </c>
    </row>
    <row r="18" spans="1:58" s="155" customFormat="1" ht="17.100000000000001" hidden="1" customHeight="1">
      <c r="A18" s="7">
        <v>16</v>
      </c>
      <c r="B18" s="8">
        <v>3314</v>
      </c>
      <c r="C18" s="9" t="s">
        <v>340</v>
      </c>
      <c r="D18" s="56"/>
      <c r="E18" s="56"/>
      <c r="F18" s="56"/>
      <c r="G18" s="56"/>
      <c r="H18" s="134"/>
      <c r="I18" s="134"/>
      <c r="J18" s="134"/>
      <c r="K18" s="14"/>
      <c r="L18" s="14"/>
      <c r="M18" s="14"/>
      <c r="N18" s="14"/>
      <c r="O18" s="61"/>
      <c r="P18" s="59"/>
      <c r="Q18" s="59"/>
      <c r="R18" s="59"/>
      <c r="S18" s="59"/>
      <c r="T18" s="59"/>
      <c r="U18" s="59"/>
      <c r="V18" s="59"/>
      <c r="W18" s="59"/>
      <c r="X18" s="59"/>
      <c r="Y18" s="67"/>
      <c r="Z18" s="93" t="s">
        <v>2160</v>
      </c>
      <c r="AA18" s="94"/>
      <c r="AB18" s="94"/>
      <c r="AC18" s="94"/>
      <c r="AD18" s="94"/>
      <c r="AE18" s="94"/>
      <c r="AF18" s="22" t="s">
        <v>1792</v>
      </c>
      <c r="AG18" s="230">
        <v>0.7</v>
      </c>
      <c r="AH18" s="231"/>
      <c r="AI18" s="43" t="s">
        <v>1853</v>
      </c>
      <c r="AJ18" s="20"/>
      <c r="AK18" s="20"/>
      <c r="AL18" s="20"/>
      <c r="AM18" s="20"/>
      <c r="AN18" s="20"/>
      <c r="AO18" s="20"/>
      <c r="AP18" s="20"/>
      <c r="AQ18" s="20"/>
      <c r="AR18" s="20"/>
      <c r="AS18" s="22" t="s">
        <v>1792</v>
      </c>
      <c r="AT18" s="230">
        <v>1</v>
      </c>
      <c r="AU18" s="231"/>
      <c r="AV18" s="76"/>
      <c r="AW18" s="77"/>
      <c r="AX18" s="77"/>
      <c r="AY18" s="78"/>
      <c r="AZ18" s="76"/>
      <c r="BA18" s="77"/>
      <c r="BB18" s="77"/>
      <c r="BC18" s="78"/>
      <c r="BD18" s="195">
        <f>ROUND(ROUND(ROUND(G9*AG18,0)*AT18,0)*(1+AX35),0)+(ROUND(ROUND(ROUND(S17*AG18,0)*AT18,0)*(1+BB35),0))</f>
        <v>614</v>
      </c>
      <c r="BE18" s="29"/>
      <c r="BF18" s="215">
        <f t="shared" si="0"/>
        <v>249</v>
      </c>
    </row>
    <row r="19" spans="1:58" s="155" customFormat="1" ht="17.100000000000001" customHeight="1">
      <c r="A19" s="7">
        <v>16</v>
      </c>
      <c r="B19" s="8">
        <v>3315</v>
      </c>
      <c r="C19" s="9" t="s">
        <v>210</v>
      </c>
      <c r="D19" s="56"/>
      <c r="E19" s="56"/>
      <c r="F19" s="56"/>
      <c r="G19" s="56"/>
      <c r="H19" s="134"/>
      <c r="I19" s="134"/>
      <c r="J19" s="134"/>
      <c r="K19" s="14"/>
      <c r="L19" s="14"/>
      <c r="M19" s="14"/>
      <c r="N19" s="14"/>
      <c r="O19" s="259" t="s">
        <v>243</v>
      </c>
      <c r="P19" s="256"/>
      <c r="Q19" s="256"/>
      <c r="R19" s="256"/>
      <c r="S19" s="256"/>
      <c r="T19" s="256"/>
      <c r="U19" s="256"/>
      <c r="V19" s="256"/>
      <c r="W19" s="256"/>
      <c r="X19" s="256"/>
      <c r="Y19" s="52"/>
      <c r="Z19" s="16"/>
      <c r="AA19" s="16"/>
      <c r="AB19" s="16"/>
      <c r="AC19" s="16"/>
      <c r="AD19" s="28"/>
      <c r="AE19" s="28"/>
      <c r="AF19" s="16"/>
      <c r="AG19" s="44"/>
      <c r="AH19" s="45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26"/>
      <c r="AT19" s="39"/>
      <c r="AU19" s="40"/>
      <c r="AV19" s="76"/>
      <c r="AW19" s="77"/>
      <c r="AX19" s="77"/>
      <c r="AY19" s="78"/>
      <c r="AZ19" s="76"/>
      <c r="BA19" s="77"/>
      <c r="BB19" s="77"/>
      <c r="BC19" s="78"/>
      <c r="BD19" s="195">
        <f>ROUND(G9*(1+AX35),0)+(ROUND(S21*(1+BB35),0))</f>
        <v>980</v>
      </c>
      <c r="BE19" s="29"/>
      <c r="BF19" s="215"/>
    </row>
    <row r="20" spans="1:58" s="155" customFormat="1" ht="17.100000000000001" customHeight="1">
      <c r="A20" s="7">
        <v>16</v>
      </c>
      <c r="B20" s="8">
        <v>3316</v>
      </c>
      <c r="C20" s="9" t="s">
        <v>211</v>
      </c>
      <c r="D20" s="56"/>
      <c r="E20" s="56"/>
      <c r="F20" s="56"/>
      <c r="G20" s="56"/>
      <c r="H20" s="134"/>
      <c r="I20" s="134"/>
      <c r="J20" s="134"/>
      <c r="K20" s="14"/>
      <c r="L20" s="14"/>
      <c r="M20" s="14"/>
      <c r="N20" s="14"/>
      <c r="O20" s="257"/>
      <c r="P20" s="258"/>
      <c r="Q20" s="258"/>
      <c r="R20" s="258"/>
      <c r="S20" s="258"/>
      <c r="T20" s="258"/>
      <c r="U20" s="258"/>
      <c r="V20" s="258"/>
      <c r="W20" s="258"/>
      <c r="X20" s="258"/>
      <c r="Y20" s="48"/>
      <c r="Z20" s="19"/>
      <c r="AA20" s="20"/>
      <c r="AB20" s="20"/>
      <c r="AC20" s="20"/>
      <c r="AD20" s="31"/>
      <c r="AE20" s="31"/>
      <c r="AF20" s="122"/>
      <c r="AG20" s="122"/>
      <c r="AH20" s="129"/>
      <c r="AI20" s="43" t="s">
        <v>1853</v>
      </c>
      <c r="AJ20" s="20"/>
      <c r="AK20" s="20"/>
      <c r="AL20" s="20"/>
      <c r="AM20" s="20"/>
      <c r="AN20" s="20"/>
      <c r="AO20" s="20"/>
      <c r="AP20" s="20"/>
      <c r="AQ20" s="20"/>
      <c r="AR20" s="20"/>
      <c r="AS20" s="22" t="s">
        <v>1792</v>
      </c>
      <c r="AT20" s="230">
        <v>1</v>
      </c>
      <c r="AU20" s="231"/>
      <c r="AV20" s="76"/>
      <c r="AW20" s="77"/>
      <c r="AX20" s="77"/>
      <c r="AY20" s="78"/>
      <c r="AZ20" s="76"/>
      <c r="BA20" s="77"/>
      <c r="BB20" s="77"/>
      <c r="BC20" s="78"/>
      <c r="BD20" s="195">
        <f>ROUND(ROUND(G9*AT20,0)*(1+AX35),0)+(ROUND(ROUND(S21*AT20,0)*(1+BB35),0))</f>
        <v>980</v>
      </c>
      <c r="BE20" s="29"/>
      <c r="BF20" s="215"/>
    </row>
    <row r="21" spans="1:58" s="155" customFormat="1" ht="17.100000000000001" customHeight="1">
      <c r="A21" s="7">
        <v>16</v>
      </c>
      <c r="B21" s="8">
        <v>3317</v>
      </c>
      <c r="C21" s="9" t="s">
        <v>341</v>
      </c>
      <c r="D21" s="56"/>
      <c r="E21" s="56"/>
      <c r="F21" s="56"/>
      <c r="G21" s="56"/>
      <c r="H21" s="134"/>
      <c r="I21" s="134"/>
      <c r="J21" s="134"/>
      <c r="K21" s="14"/>
      <c r="L21" s="14"/>
      <c r="M21" s="14"/>
      <c r="N21" s="14"/>
      <c r="O21" s="140"/>
      <c r="P21" s="135"/>
      <c r="Q21" s="135"/>
      <c r="R21" s="135"/>
      <c r="S21" s="261">
        <v>485</v>
      </c>
      <c r="T21" s="261"/>
      <c r="U21" s="14" t="s">
        <v>121</v>
      </c>
      <c r="V21" s="14"/>
      <c r="W21" s="24"/>
      <c r="X21" s="27"/>
      <c r="Y21" s="27"/>
      <c r="Z21" s="117" t="s">
        <v>265</v>
      </c>
      <c r="AA21" s="92"/>
      <c r="AB21" s="92"/>
      <c r="AC21" s="92"/>
      <c r="AD21" s="92"/>
      <c r="AE21" s="92"/>
      <c r="AF21" s="24" t="s">
        <v>1792</v>
      </c>
      <c r="AG21" s="239">
        <v>0.7</v>
      </c>
      <c r="AH21" s="240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26"/>
      <c r="AT21" s="39"/>
      <c r="AU21" s="40"/>
      <c r="AV21" s="76"/>
      <c r="AW21" s="77"/>
      <c r="AX21" s="77"/>
      <c r="AY21" s="78"/>
      <c r="AZ21" s="76"/>
      <c r="BA21" s="77"/>
      <c r="BB21" s="77"/>
      <c r="BC21" s="78"/>
      <c r="BD21" s="195">
        <f>ROUND(ROUND(G9*AG22,0)*(1+AX35),0)+(ROUND(ROUND(S21*AG22,0)*(1+BB35),0))</f>
        <v>686</v>
      </c>
      <c r="BE21" s="29"/>
      <c r="BF21" s="215">
        <f t="shared" si="0"/>
        <v>734</v>
      </c>
    </row>
    <row r="22" spans="1:58" s="155" customFormat="1" ht="17.100000000000001" hidden="1" customHeight="1">
      <c r="A22" s="7">
        <v>16</v>
      </c>
      <c r="B22" s="8">
        <v>3318</v>
      </c>
      <c r="C22" s="9" t="s">
        <v>342</v>
      </c>
      <c r="D22" s="56"/>
      <c r="E22" s="56"/>
      <c r="F22" s="56"/>
      <c r="G22" s="56"/>
      <c r="H22" s="134"/>
      <c r="I22" s="134"/>
      <c r="J22" s="134"/>
      <c r="K22" s="14"/>
      <c r="L22" s="14"/>
      <c r="M22" s="14"/>
      <c r="N22" s="14"/>
      <c r="O22" s="61"/>
      <c r="P22" s="59"/>
      <c r="Q22" s="59"/>
      <c r="R22" s="59"/>
      <c r="S22" s="59"/>
      <c r="T22" s="59"/>
      <c r="U22" s="59"/>
      <c r="V22" s="59"/>
      <c r="W22" s="59"/>
      <c r="X22" s="59"/>
      <c r="Y22" s="67"/>
      <c r="Z22" s="93" t="s">
        <v>2160</v>
      </c>
      <c r="AA22" s="94"/>
      <c r="AB22" s="94"/>
      <c r="AC22" s="94"/>
      <c r="AD22" s="94"/>
      <c r="AE22" s="94"/>
      <c r="AF22" s="22" t="s">
        <v>1792</v>
      </c>
      <c r="AG22" s="230">
        <v>0.7</v>
      </c>
      <c r="AH22" s="231"/>
      <c r="AI22" s="43" t="s">
        <v>1853</v>
      </c>
      <c r="AJ22" s="20"/>
      <c r="AK22" s="20"/>
      <c r="AL22" s="20"/>
      <c r="AM22" s="20"/>
      <c r="AN22" s="20"/>
      <c r="AO22" s="20"/>
      <c r="AP22" s="20"/>
      <c r="AQ22" s="20"/>
      <c r="AR22" s="20"/>
      <c r="AS22" s="22" t="s">
        <v>1792</v>
      </c>
      <c r="AT22" s="230">
        <v>1</v>
      </c>
      <c r="AU22" s="231"/>
      <c r="AV22" s="76"/>
      <c r="AW22" s="77"/>
      <c r="AX22" s="77"/>
      <c r="AY22" s="78"/>
      <c r="AZ22" s="76"/>
      <c r="BA22" s="77"/>
      <c r="BB22" s="77"/>
      <c r="BC22" s="78"/>
      <c r="BD22" s="195">
        <f>ROUND(ROUND(ROUND(G9*AG22,0)*AT22,0)*(1+AX35),0)+(ROUND(ROUND(ROUND(S21*AG22,0)*AT22,0)*(1+BB35),0))</f>
        <v>686</v>
      </c>
      <c r="BE22" s="29"/>
      <c r="BF22" s="215">
        <f t="shared" si="0"/>
        <v>249</v>
      </c>
    </row>
    <row r="23" spans="1:58" s="155" customFormat="1" ht="17.100000000000001" customHeight="1">
      <c r="A23" s="7">
        <v>16</v>
      </c>
      <c r="B23" s="8">
        <v>3319</v>
      </c>
      <c r="C23" s="9" t="s">
        <v>212</v>
      </c>
      <c r="D23" s="56"/>
      <c r="E23" s="56"/>
      <c r="F23" s="56"/>
      <c r="G23" s="56"/>
      <c r="H23" s="134"/>
      <c r="I23" s="134"/>
      <c r="J23" s="134"/>
      <c r="K23" s="14"/>
      <c r="L23" s="14"/>
      <c r="M23" s="14"/>
      <c r="N23" s="14"/>
      <c r="O23" s="259" t="s">
        <v>244</v>
      </c>
      <c r="P23" s="256"/>
      <c r="Q23" s="256"/>
      <c r="R23" s="256"/>
      <c r="S23" s="256"/>
      <c r="T23" s="256"/>
      <c r="U23" s="256"/>
      <c r="V23" s="256"/>
      <c r="W23" s="256"/>
      <c r="X23" s="256"/>
      <c r="Y23" s="52"/>
      <c r="Z23" s="16"/>
      <c r="AA23" s="16"/>
      <c r="AB23" s="16"/>
      <c r="AC23" s="16"/>
      <c r="AD23" s="28"/>
      <c r="AE23" s="28"/>
      <c r="AF23" s="16"/>
      <c r="AG23" s="44"/>
      <c r="AH23" s="45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26"/>
      <c r="AT23" s="39"/>
      <c r="AU23" s="40"/>
      <c r="AV23" s="76"/>
      <c r="AW23" s="77"/>
      <c r="AX23" s="77"/>
      <c r="AY23" s="78"/>
      <c r="AZ23" s="76"/>
      <c r="BA23" s="77"/>
      <c r="BB23" s="77"/>
      <c r="BC23" s="78"/>
      <c r="BD23" s="195">
        <f>ROUND(G9*(1+AX35),0)+(ROUND(S25*(1+BB35),0))</f>
        <v>1082</v>
      </c>
      <c r="BE23" s="29"/>
      <c r="BF23" s="215"/>
    </row>
    <row r="24" spans="1:58" s="155" customFormat="1" ht="17.100000000000001" customHeight="1">
      <c r="A24" s="7">
        <v>16</v>
      </c>
      <c r="B24" s="8">
        <v>3320</v>
      </c>
      <c r="C24" s="9" t="s">
        <v>213</v>
      </c>
      <c r="D24" s="56"/>
      <c r="E24" s="56"/>
      <c r="F24" s="56"/>
      <c r="G24" s="56"/>
      <c r="H24" s="134"/>
      <c r="I24" s="134"/>
      <c r="J24" s="134"/>
      <c r="K24" s="14"/>
      <c r="L24" s="14"/>
      <c r="M24" s="14"/>
      <c r="N24" s="14"/>
      <c r="O24" s="257"/>
      <c r="P24" s="258"/>
      <c r="Q24" s="258"/>
      <c r="R24" s="258"/>
      <c r="S24" s="258"/>
      <c r="T24" s="258"/>
      <c r="U24" s="258"/>
      <c r="V24" s="258"/>
      <c r="W24" s="258"/>
      <c r="X24" s="258"/>
      <c r="Y24" s="48"/>
      <c r="Z24" s="19"/>
      <c r="AA24" s="20"/>
      <c r="AB24" s="20"/>
      <c r="AC24" s="20"/>
      <c r="AD24" s="31"/>
      <c r="AE24" s="31"/>
      <c r="AF24" s="122"/>
      <c r="AG24" s="122"/>
      <c r="AH24" s="129"/>
      <c r="AI24" s="43" t="s">
        <v>1853</v>
      </c>
      <c r="AJ24" s="20"/>
      <c r="AK24" s="20"/>
      <c r="AL24" s="20"/>
      <c r="AM24" s="20"/>
      <c r="AN24" s="20"/>
      <c r="AO24" s="20"/>
      <c r="AP24" s="20"/>
      <c r="AQ24" s="20"/>
      <c r="AR24" s="20"/>
      <c r="AS24" s="22" t="s">
        <v>1792</v>
      </c>
      <c r="AT24" s="230">
        <v>1</v>
      </c>
      <c r="AU24" s="231"/>
      <c r="AV24" s="76"/>
      <c r="AW24" s="77"/>
      <c r="AX24" s="77"/>
      <c r="AY24" s="78"/>
      <c r="AZ24" s="76"/>
      <c r="BA24" s="77"/>
      <c r="BB24" s="77"/>
      <c r="BC24" s="78"/>
      <c r="BD24" s="195">
        <f>ROUND(ROUND(G9*AT24,0)*(1+AX35),0)+(ROUND(ROUND(S25*AT24,0)*(1+BB35),0))</f>
        <v>1082</v>
      </c>
      <c r="BE24" s="29"/>
      <c r="BF24" s="215"/>
    </row>
    <row r="25" spans="1:58" s="155" customFormat="1" ht="17.100000000000001" customHeight="1">
      <c r="A25" s="7">
        <v>16</v>
      </c>
      <c r="B25" s="8">
        <v>3321</v>
      </c>
      <c r="C25" s="9" t="s">
        <v>343</v>
      </c>
      <c r="D25" s="56"/>
      <c r="E25" s="56"/>
      <c r="F25" s="56"/>
      <c r="G25" s="56"/>
      <c r="H25" s="134"/>
      <c r="I25" s="134"/>
      <c r="J25" s="134"/>
      <c r="K25" s="14"/>
      <c r="L25" s="14"/>
      <c r="M25" s="14"/>
      <c r="N25" s="14"/>
      <c r="O25" s="140"/>
      <c r="P25" s="135"/>
      <c r="Q25" s="135"/>
      <c r="R25" s="135"/>
      <c r="S25" s="261">
        <v>566</v>
      </c>
      <c r="T25" s="261"/>
      <c r="U25" s="14" t="s">
        <v>121</v>
      </c>
      <c r="V25" s="14"/>
      <c r="W25" s="24"/>
      <c r="X25" s="27"/>
      <c r="Y25" s="27"/>
      <c r="Z25" s="117" t="s">
        <v>265</v>
      </c>
      <c r="AA25" s="92"/>
      <c r="AB25" s="92"/>
      <c r="AC25" s="92"/>
      <c r="AD25" s="92"/>
      <c r="AE25" s="92"/>
      <c r="AF25" s="24" t="s">
        <v>1792</v>
      </c>
      <c r="AG25" s="239">
        <v>0.7</v>
      </c>
      <c r="AH25" s="240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26"/>
      <c r="AT25" s="39"/>
      <c r="AU25" s="40"/>
      <c r="AV25" s="76"/>
      <c r="AW25" s="77"/>
      <c r="AX25" s="77"/>
      <c r="AY25" s="78"/>
      <c r="AZ25" s="76"/>
      <c r="BA25" s="77"/>
      <c r="BB25" s="77"/>
      <c r="BC25" s="78"/>
      <c r="BD25" s="195">
        <f>ROUND(ROUND(G9*AG26,0)*(1+AX35),0)+(ROUND(ROUND(S25*AG26,0)*(1+BB35),0))</f>
        <v>756</v>
      </c>
      <c r="BE25" s="29"/>
      <c r="BF25" s="215">
        <f t="shared" si="0"/>
        <v>815</v>
      </c>
    </row>
    <row r="26" spans="1:58" s="155" customFormat="1" ht="17.100000000000001" hidden="1" customHeight="1">
      <c r="A26" s="7">
        <v>16</v>
      </c>
      <c r="B26" s="8">
        <v>3322</v>
      </c>
      <c r="C26" s="9" t="s">
        <v>344</v>
      </c>
      <c r="D26" s="56"/>
      <c r="E26" s="56"/>
      <c r="F26" s="56"/>
      <c r="G26" s="56"/>
      <c r="H26" s="134"/>
      <c r="I26" s="134"/>
      <c r="J26" s="134"/>
      <c r="K26" s="14"/>
      <c r="L26" s="14"/>
      <c r="M26" s="14"/>
      <c r="N26" s="14"/>
      <c r="O26" s="61"/>
      <c r="P26" s="59"/>
      <c r="Q26" s="59"/>
      <c r="R26" s="59"/>
      <c r="S26" s="59"/>
      <c r="T26" s="59"/>
      <c r="U26" s="59"/>
      <c r="V26" s="59"/>
      <c r="W26" s="59"/>
      <c r="X26" s="59"/>
      <c r="Y26" s="67"/>
      <c r="Z26" s="93" t="s">
        <v>2160</v>
      </c>
      <c r="AA26" s="94"/>
      <c r="AB26" s="94"/>
      <c r="AC26" s="94"/>
      <c r="AD26" s="94"/>
      <c r="AE26" s="94"/>
      <c r="AF26" s="22" t="s">
        <v>1792</v>
      </c>
      <c r="AG26" s="230">
        <v>0.7</v>
      </c>
      <c r="AH26" s="231"/>
      <c r="AI26" s="43" t="s">
        <v>1853</v>
      </c>
      <c r="AJ26" s="20"/>
      <c r="AK26" s="20"/>
      <c r="AL26" s="20"/>
      <c r="AM26" s="20"/>
      <c r="AN26" s="20"/>
      <c r="AO26" s="20"/>
      <c r="AP26" s="20"/>
      <c r="AQ26" s="20"/>
      <c r="AR26" s="20"/>
      <c r="AS26" s="22" t="s">
        <v>1792</v>
      </c>
      <c r="AT26" s="230">
        <v>1</v>
      </c>
      <c r="AU26" s="231"/>
      <c r="AV26" s="76"/>
      <c r="AW26" s="77"/>
      <c r="AX26" s="77"/>
      <c r="AY26" s="78"/>
      <c r="AZ26" s="76"/>
      <c r="BA26" s="77"/>
      <c r="BB26" s="77"/>
      <c r="BC26" s="78"/>
      <c r="BD26" s="195">
        <f>ROUND(ROUND(ROUND(G9*AG26,0)*AT26,0)*(1+AX35),0)+(ROUND(ROUND(ROUND(S25*AG26,0)*AT26,0)*(1+BB35),0))</f>
        <v>756</v>
      </c>
      <c r="BE26" s="29"/>
      <c r="BF26" s="215">
        <f t="shared" si="0"/>
        <v>249</v>
      </c>
    </row>
    <row r="27" spans="1:58" s="155" customFormat="1" ht="17.100000000000001" customHeight="1">
      <c r="A27" s="7">
        <v>16</v>
      </c>
      <c r="B27" s="8">
        <v>3323</v>
      </c>
      <c r="C27" s="9" t="s">
        <v>214</v>
      </c>
      <c r="D27" s="242" t="s">
        <v>861</v>
      </c>
      <c r="E27" s="256"/>
      <c r="F27" s="256"/>
      <c r="G27" s="256"/>
      <c r="H27" s="256"/>
      <c r="I27" s="256"/>
      <c r="J27" s="256"/>
      <c r="K27" s="256"/>
      <c r="L27" s="256"/>
      <c r="M27" s="256"/>
      <c r="N27" s="15"/>
      <c r="O27" s="259" t="s">
        <v>867</v>
      </c>
      <c r="P27" s="256"/>
      <c r="Q27" s="256"/>
      <c r="R27" s="256"/>
      <c r="S27" s="256"/>
      <c r="T27" s="256"/>
      <c r="U27" s="256"/>
      <c r="V27" s="256"/>
      <c r="W27" s="256"/>
      <c r="X27" s="256"/>
      <c r="Y27" s="52"/>
      <c r="Z27" s="16"/>
      <c r="AA27" s="16"/>
      <c r="AB27" s="16"/>
      <c r="AC27" s="16"/>
      <c r="AD27" s="28"/>
      <c r="AE27" s="28"/>
      <c r="AF27" s="16"/>
      <c r="AG27" s="44"/>
      <c r="AH27" s="45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26"/>
      <c r="AT27" s="39"/>
      <c r="AU27" s="40"/>
      <c r="AV27" s="76"/>
      <c r="AW27" s="77"/>
      <c r="AX27" s="77"/>
      <c r="AY27" s="78"/>
      <c r="AZ27" s="76"/>
      <c r="BA27" s="77"/>
      <c r="BB27" s="77"/>
      <c r="BC27" s="78"/>
      <c r="BD27" s="195">
        <f>ROUND(G29*(1+AX35),0)+(ROUND(S29*(1+BB35),0))</f>
        <v>813</v>
      </c>
      <c r="BE27" s="29"/>
    </row>
    <row r="28" spans="1:58" s="155" customFormat="1" ht="17.100000000000001" customHeight="1">
      <c r="A28" s="7">
        <v>16</v>
      </c>
      <c r="B28" s="8">
        <v>3324</v>
      </c>
      <c r="C28" s="9" t="s">
        <v>215</v>
      </c>
      <c r="D28" s="257"/>
      <c r="E28" s="258"/>
      <c r="F28" s="258"/>
      <c r="G28" s="258"/>
      <c r="H28" s="258"/>
      <c r="I28" s="258"/>
      <c r="J28" s="258"/>
      <c r="K28" s="258"/>
      <c r="L28" s="258"/>
      <c r="M28" s="258"/>
      <c r="N28" s="133"/>
      <c r="O28" s="257"/>
      <c r="P28" s="258"/>
      <c r="Q28" s="258"/>
      <c r="R28" s="258"/>
      <c r="S28" s="258"/>
      <c r="T28" s="258"/>
      <c r="U28" s="258"/>
      <c r="V28" s="258"/>
      <c r="W28" s="258"/>
      <c r="X28" s="258"/>
      <c r="Y28" s="48"/>
      <c r="Z28" s="19"/>
      <c r="AA28" s="20"/>
      <c r="AB28" s="20"/>
      <c r="AC28" s="20"/>
      <c r="AD28" s="31"/>
      <c r="AE28" s="31"/>
      <c r="AF28" s="122"/>
      <c r="AG28" s="122"/>
      <c r="AH28" s="129"/>
      <c r="AI28" s="43" t="s">
        <v>1853</v>
      </c>
      <c r="AJ28" s="20"/>
      <c r="AK28" s="20"/>
      <c r="AL28" s="20"/>
      <c r="AM28" s="20"/>
      <c r="AN28" s="20"/>
      <c r="AO28" s="20"/>
      <c r="AP28" s="20"/>
      <c r="AQ28" s="20"/>
      <c r="AR28" s="20"/>
      <c r="AS28" s="22" t="s">
        <v>1792</v>
      </c>
      <c r="AT28" s="230">
        <v>1</v>
      </c>
      <c r="AU28" s="231"/>
      <c r="AV28" s="76"/>
      <c r="AW28" s="77"/>
      <c r="AX28" s="77"/>
      <c r="AY28" s="78"/>
      <c r="AZ28" s="76"/>
      <c r="BA28" s="77"/>
      <c r="BB28" s="77"/>
      <c r="BC28" s="78"/>
      <c r="BD28" s="195">
        <f>ROUND(ROUND(G29*AT28,0)*(1+AX35),0)+(ROUND(ROUND(S29*AT28,0)*(1+BB35),0))</f>
        <v>813</v>
      </c>
      <c r="BE28" s="29"/>
    </row>
    <row r="29" spans="1:58" s="155" customFormat="1" ht="17.100000000000001" customHeight="1">
      <c r="A29" s="7">
        <v>16</v>
      </c>
      <c r="B29" s="8">
        <v>3325</v>
      </c>
      <c r="C29" s="9" t="s">
        <v>345</v>
      </c>
      <c r="D29" s="55"/>
      <c r="E29" s="56"/>
      <c r="F29" s="135"/>
      <c r="G29" s="241">
        <v>393</v>
      </c>
      <c r="H29" s="241"/>
      <c r="I29" s="14" t="s">
        <v>121</v>
      </c>
      <c r="J29" s="14"/>
      <c r="K29" s="24"/>
      <c r="L29" s="27"/>
      <c r="M29" s="27"/>
      <c r="N29" s="133"/>
      <c r="O29" s="135"/>
      <c r="P29" s="135"/>
      <c r="Q29" s="135"/>
      <c r="R29" s="135"/>
      <c r="S29" s="260">
        <v>178</v>
      </c>
      <c r="T29" s="260"/>
      <c r="U29" s="14" t="s">
        <v>121</v>
      </c>
      <c r="V29" s="14"/>
      <c r="W29" s="24"/>
      <c r="X29" s="27"/>
      <c r="Y29" s="27"/>
      <c r="Z29" s="117" t="s">
        <v>265</v>
      </c>
      <c r="AA29" s="92"/>
      <c r="AB29" s="92"/>
      <c r="AC29" s="92"/>
      <c r="AD29" s="92"/>
      <c r="AE29" s="92"/>
      <c r="AF29" s="24" t="s">
        <v>1792</v>
      </c>
      <c r="AG29" s="239">
        <v>0.7</v>
      </c>
      <c r="AH29" s="240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26"/>
      <c r="AT29" s="39"/>
      <c r="AU29" s="40"/>
      <c r="AV29" s="76"/>
      <c r="AW29" s="77"/>
      <c r="AX29" s="77"/>
      <c r="AY29" s="78"/>
      <c r="AZ29" s="76"/>
      <c r="BA29" s="77"/>
      <c r="BB29" s="77"/>
      <c r="BC29" s="78"/>
      <c r="BD29" s="195">
        <f>ROUND(ROUND(G29*AG30,0)*(1+AX35),0)+(ROUND(ROUND(S29*AG30,0)*(1+BB35),0))</f>
        <v>569</v>
      </c>
      <c r="BE29" s="29"/>
      <c r="BF29" s="215">
        <f>$G$29+S29</f>
        <v>571</v>
      </c>
    </row>
    <row r="30" spans="1:58" s="155" customFormat="1" ht="17.100000000000001" hidden="1" customHeight="1">
      <c r="A30" s="7">
        <v>16</v>
      </c>
      <c r="B30" s="8">
        <v>3326</v>
      </c>
      <c r="C30" s="9" t="s">
        <v>346</v>
      </c>
      <c r="D30" s="55"/>
      <c r="E30" s="56"/>
      <c r="F30" s="56"/>
      <c r="G30" s="135"/>
      <c r="H30" s="135"/>
      <c r="I30" s="135"/>
      <c r="J30" s="135"/>
      <c r="K30" s="135"/>
      <c r="L30" s="135"/>
      <c r="M30" s="67"/>
      <c r="N30" s="18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67"/>
      <c r="Z30" s="93" t="s">
        <v>2160</v>
      </c>
      <c r="AA30" s="94"/>
      <c r="AB30" s="94"/>
      <c r="AC30" s="94"/>
      <c r="AD30" s="94"/>
      <c r="AE30" s="94"/>
      <c r="AF30" s="22" t="s">
        <v>1792</v>
      </c>
      <c r="AG30" s="230">
        <v>0.7</v>
      </c>
      <c r="AH30" s="231"/>
      <c r="AI30" s="43" t="s">
        <v>1853</v>
      </c>
      <c r="AJ30" s="20"/>
      <c r="AK30" s="20"/>
      <c r="AL30" s="20"/>
      <c r="AM30" s="20"/>
      <c r="AN30" s="20"/>
      <c r="AO30" s="20"/>
      <c r="AP30" s="20"/>
      <c r="AQ30" s="20"/>
      <c r="AR30" s="20"/>
      <c r="AS30" s="22" t="s">
        <v>1792</v>
      </c>
      <c r="AT30" s="230">
        <v>1</v>
      </c>
      <c r="AU30" s="231"/>
      <c r="AZ30" s="76"/>
      <c r="BA30" s="77"/>
      <c r="BB30" s="77"/>
      <c r="BC30" s="78"/>
      <c r="BD30" s="195">
        <f>ROUND(ROUND(ROUND(G29*AG30,0)*AT30,0)*(1+AX35),0)+(ROUND(ROUND(ROUND(S29*AG30,0)*AT30,0)*(1+BB35),0))</f>
        <v>569</v>
      </c>
      <c r="BE30" s="29"/>
      <c r="BF30" s="215">
        <f t="shared" ref="BF30:BF42" si="1">$G$29+S30</f>
        <v>393</v>
      </c>
    </row>
    <row r="31" spans="1:58" s="155" customFormat="1" ht="17.100000000000001" customHeight="1">
      <c r="A31" s="7">
        <v>16</v>
      </c>
      <c r="B31" s="8">
        <v>3327</v>
      </c>
      <c r="C31" s="9" t="s">
        <v>216</v>
      </c>
      <c r="D31" s="55"/>
      <c r="E31" s="56"/>
      <c r="F31" s="56"/>
      <c r="G31" s="56"/>
      <c r="H31" s="134"/>
      <c r="I31" s="134"/>
      <c r="J31" s="134"/>
      <c r="K31" s="14"/>
      <c r="L31" s="14"/>
      <c r="M31" s="14"/>
      <c r="N31" s="18"/>
      <c r="O31" s="259" t="s">
        <v>868</v>
      </c>
      <c r="P31" s="256"/>
      <c r="Q31" s="256"/>
      <c r="R31" s="256"/>
      <c r="S31" s="256"/>
      <c r="T31" s="256"/>
      <c r="U31" s="256"/>
      <c r="V31" s="256"/>
      <c r="W31" s="256"/>
      <c r="X31" s="256"/>
      <c r="Y31" s="52"/>
      <c r="Z31" s="16"/>
      <c r="AA31" s="16"/>
      <c r="AB31" s="16"/>
      <c r="AC31" s="16"/>
      <c r="AD31" s="28"/>
      <c r="AE31" s="28"/>
      <c r="AF31" s="16"/>
      <c r="AG31" s="44"/>
      <c r="AH31" s="45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26"/>
      <c r="AT31" s="39"/>
      <c r="AU31" s="40"/>
      <c r="AZ31" s="76"/>
      <c r="BA31" s="77"/>
      <c r="BB31" s="77"/>
      <c r="BC31" s="78"/>
      <c r="BD31" s="195">
        <f>ROUND(G29*(1+AX35),0)+(ROUND(S33*(1+BB35),0))</f>
        <v>914</v>
      </c>
      <c r="BE31" s="29"/>
      <c r="BF31" s="215"/>
    </row>
    <row r="32" spans="1:58" s="155" customFormat="1" ht="17.100000000000001" customHeight="1">
      <c r="A32" s="7">
        <v>16</v>
      </c>
      <c r="B32" s="8">
        <v>3328</v>
      </c>
      <c r="C32" s="9" t="s">
        <v>217</v>
      </c>
      <c r="D32" s="56"/>
      <c r="E32" s="56"/>
      <c r="F32" s="56"/>
      <c r="G32" s="56"/>
      <c r="H32" s="134"/>
      <c r="I32" s="134"/>
      <c r="J32" s="134"/>
      <c r="K32" s="14"/>
      <c r="L32" s="14"/>
      <c r="M32" s="14"/>
      <c r="N32" s="18"/>
      <c r="O32" s="257"/>
      <c r="P32" s="258"/>
      <c r="Q32" s="258"/>
      <c r="R32" s="258"/>
      <c r="S32" s="258"/>
      <c r="T32" s="258"/>
      <c r="U32" s="258"/>
      <c r="V32" s="258"/>
      <c r="W32" s="258"/>
      <c r="X32" s="258"/>
      <c r="Y32" s="48"/>
      <c r="Z32" s="19"/>
      <c r="AA32" s="20"/>
      <c r="AB32" s="20"/>
      <c r="AC32" s="20"/>
      <c r="AD32" s="31"/>
      <c r="AE32" s="31"/>
      <c r="AF32" s="122"/>
      <c r="AG32" s="122"/>
      <c r="AH32" s="129"/>
      <c r="AI32" s="43" t="s">
        <v>1853</v>
      </c>
      <c r="AJ32" s="20"/>
      <c r="AK32" s="20"/>
      <c r="AL32" s="20"/>
      <c r="AM32" s="20"/>
      <c r="AN32" s="20"/>
      <c r="AO32" s="20"/>
      <c r="AP32" s="20"/>
      <c r="AQ32" s="20"/>
      <c r="AR32" s="20"/>
      <c r="AS32" s="22" t="s">
        <v>1792</v>
      </c>
      <c r="AT32" s="230">
        <v>1</v>
      </c>
      <c r="AU32" s="231"/>
      <c r="AZ32" s="76"/>
      <c r="BA32" s="77"/>
      <c r="BB32" s="77"/>
      <c r="BC32" s="78"/>
      <c r="BD32" s="195">
        <f>ROUND(ROUND(G29*AT32,0)*(1+AX35),0)+(ROUND(ROUND(S33*AT32,0)*(1+BB35),0))</f>
        <v>914</v>
      </c>
      <c r="BE32" s="29"/>
      <c r="BF32" s="215"/>
    </row>
    <row r="33" spans="1:58" s="155" customFormat="1" ht="17.100000000000001" customHeight="1">
      <c r="A33" s="7">
        <v>16</v>
      </c>
      <c r="B33" s="8">
        <v>3329</v>
      </c>
      <c r="C33" s="9" t="s">
        <v>347</v>
      </c>
      <c r="D33" s="56"/>
      <c r="E33" s="56"/>
      <c r="F33" s="56"/>
      <c r="G33" s="56"/>
      <c r="H33" s="134"/>
      <c r="I33" s="134"/>
      <c r="J33" s="134"/>
      <c r="K33" s="14"/>
      <c r="L33" s="14"/>
      <c r="M33" s="14"/>
      <c r="N33" s="18"/>
      <c r="O33" s="135"/>
      <c r="P33" s="135"/>
      <c r="Q33" s="135"/>
      <c r="R33" s="135"/>
      <c r="S33" s="260">
        <v>259</v>
      </c>
      <c r="T33" s="260"/>
      <c r="U33" s="14" t="s">
        <v>121</v>
      </c>
      <c r="V33" s="14"/>
      <c r="W33" s="24"/>
      <c r="X33" s="27"/>
      <c r="Y33" s="27"/>
      <c r="Z33" s="117" t="s">
        <v>265</v>
      </c>
      <c r="AA33" s="92"/>
      <c r="AB33" s="92"/>
      <c r="AC33" s="92"/>
      <c r="AD33" s="92"/>
      <c r="AE33" s="92"/>
      <c r="AF33" s="24" t="s">
        <v>1792</v>
      </c>
      <c r="AG33" s="239">
        <v>0.7</v>
      </c>
      <c r="AH33" s="240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26"/>
      <c r="AT33" s="39"/>
      <c r="AU33" s="40"/>
      <c r="AV33" s="262" t="s">
        <v>113</v>
      </c>
      <c r="AW33" s="263"/>
      <c r="AX33" s="263"/>
      <c r="AY33" s="264"/>
      <c r="AZ33" s="262" t="s">
        <v>1252</v>
      </c>
      <c r="BA33" s="263"/>
      <c r="BB33" s="263"/>
      <c r="BC33" s="264"/>
      <c r="BD33" s="195">
        <f>ROUND(ROUND(G29*AG34,0)*(1+AX35),0)+(ROUND(ROUND(S33*AG34,0)*(1+BB35),0))</f>
        <v>639</v>
      </c>
      <c r="BE33" s="29"/>
      <c r="BF33" s="215">
        <f t="shared" si="1"/>
        <v>652</v>
      </c>
    </row>
    <row r="34" spans="1:58" s="155" customFormat="1" ht="17.100000000000001" hidden="1" customHeight="1">
      <c r="A34" s="7">
        <v>16</v>
      </c>
      <c r="B34" s="8">
        <v>3330</v>
      </c>
      <c r="C34" s="9" t="s">
        <v>348</v>
      </c>
      <c r="D34" s="56"/>
      <c r="E34" s="56"/>
      <c r="F34" s="56"/>
      <c r="G34" s="56"/>
      <c r="H34" s="134"/>
      <c r="I34" s="134"/>
      <c r="J34" s="134"/>
      <c r="K34" s="14"/>
      <c r="L34" s="14"/>
      <c r="M34" s="14"/>
      <c r="N34" s="18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7"/>
      <c r="Z34" s="93" t="s">
        <v>2160</v>
      </c>
      <c r="AA34" s="94"/>
      <c r="AB34" s="94"/>
      <c r="AC34" s="94"/>
      <c r="AD34" s="94"/>
      <c r="AE34" s="94"/>
      <c r="AF34" s="22" t="s">
        <v>1792</v>
      </c>
      <c r="AG34" s="230">
        <v>0.7</v>
      </c>
      <c r="AH34" s="231"/>
      <c r="AI34" s="43" t="s">
        <v>1853</v>
      </c>
      <c r="AJ34" s="20"/>
      <c r="AK34" s="20"/>
      <c r="AL34" s="20"/>
      <c r="AM34" s="20"/>
      <c r="AN34" s="20"/>
      <c r="AO34" s="20"/>
      <c r="AP34" s="20"/>
      <c r="AQ34" s="20"/>
      <c r="AR34" s="20"/>
      <c r="AS34" s="22" t="s">
        <v>1792</v>
      </c>
      <c r="AT34" s="230">
        <v>1</v>
      </c>
      <c r="AU34" s="231"/>
      <c r="AV34" s="262"/>
      <c r="AW34" s="263"/>
      <c r="AX34" s="263"/>
      <c r="AY34" s="264"/>
      <c r="AZ34" s="262"/>
      <c r="BA34" s="263"/>
      <c r="BB34" s="263"/>
      <c r="BC34" s="264"/>
      <c r="BD34" s="195">
        <f>ROUND(ROUND(ROUND(G29*AG34,0)*AT34,0)*(1+AX35),0)+(ROUND(ROUND(ROUND(S33*AG34,0)*AT34,0)*(1+BB35),0))</f>
        <v>639</v>
      </c>
      <c r="BE34" s="29"/>
      <c r="BF34" s="215">
        <f t="shared" si="1"/>
        <v>393</v>
      </c>
    </row>
    <row r="35" spans="1:58" s="155" customFormat="1" ht="17.100000000000001" customHeight="1">
      <c r="A35" s="7">
        <v>16</v>
      </c>
      <c r="B35" s="8">
        <v>3331</v>
      </c>
      <c r="C35" s="9" t="s">
        <v>218</v>
      </c>
      <c r="D35" s="56"/>
      <c r="E35" s="56"/>
      <c r="F35" s="56"/>
      <c r="G35" s="56"/>
      <c r="H35" s="134"/>
      <c r="I35" s="134"/>
      <c r="J35" s="134"/>
      <c r="K35" s="14"/>
      <c r="L35" s="14"/>
      <c r="M35" s="14"/>
      <c r="N35" s="14"/>
      <c r="O35" s="259" t="s">
        <v>242</v>
      </c>
      <c r="P35" s="256"/>
      <c r="Q35" s="256"/>
      <c r="R35" s="256"/>
      <c r="S35" s="256"/>
      <c r="T35" s="256"/>
      <c r="U35" s="256"/>
      <c r="V35" s="256"/>
      <c r="W35" s="256"/>
      <c r="X35" s="256"/>
      <c r="Y35" s="52"/>
      <c r="Z35" s="16"/>
      <c r="AA35" s="16"/>
      <c r="AB35" s="16"/>
      <c r="AC35" s="16"/>
      <c r="AD35" s="28"/>
      <c r="AE35" s="28"/>
      <c r="AF35" s="16"/>
      <c r="AG35" s="44"/>
      <c r="AH35" s="45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26"/>
      <c r="AT35" s="39"/>
      <c r="AU35" s="40"/>
      <c r="AV35" s="76" t="s">
        <v>1854</v>
      </c>
      <c r="AW35" s="51" t="s">
        <v>1792</v>
      </c>
      <c r="AX35" s="239">
        <v>0.5</v>
      </c>
      <c r="AY35" s="239"/>
      <c r="AZ35" s="76" t="s">
        <v>1855</v>
      </c>
      <c r="BA35" s="51" t="s">
        <v>1792</v>
      </c>
      <c r="BB35" s="239">
        <v>0.25</v>
      </c>
      <c r="BC35" s="239"/>
      <c r="BD35" s="195">
        <f>ROUND(G29*(1+AX35),0)+(ROUND(S37*(1+BB35),0))</f>
        <v>1016</v>
      </c>
      <c r="BE35" s="29"/>
      <c r="BF35" s="215"/>
    </row>
    <row r="36" spans="1:58" s="155" customFormat="1" ht="17.100000000000001" customHeight="1">
      <c r="A36" s="7">
        <v>16</v>
      </c>
      <c r="B36" s="8">
        <v>3332</v>
      </c>
      <c r="C36" s="9" t="s">
        <v>219</v>
      </c>
      <c r="D36" s="56"/>
      <c r="E36" s="56"/>
      <c r="F36" s="56"/>
      <c r="G36" s="56"/>
      <c r="H36" s="134"/>
      <c r="I36" s="134"/>
      <c r="J36" s="134"/>
      <c r="K36" s="14"/>
      <c r="L36" s="14"/>
      <c r="M36" s="14"/>
      <c r="N36" s="14"/>
      <c r="O36" s="257"/>
      <c r="P36" s="258"/>
      <c r="Q36" s="258"/>
      <c r="R36" s="258"/>
      <c r="S36" s="258"/>
      <c r="T36" s="258"/>
      <c r="U36" s="258"/>
      <c r="V36" s="258"/>
      <c r="W36" s="258"/>
      <c r="X36" s="258"/>
      <c r="Y36" s="48"/>
      <c r="Z36" s="19"/>
      <c r="AA36" s="20"/>
      <c r="AB36" s="20"/>
      <c r="AC36" s="20"/>
      <c r="AD36" s="31"/>
      <c r="AE36" s="31"/>
      <c r="AF36" s="122"/>
      <c r="AG36" s="122"/>
      <c r="AH36" s="129"/>
      <c r="AI36" s="43" t="s">
        <v>1853</v>
      </c>
      <c r="AJ36" s="20"/>
      <c r="AK36" s="20"/>
      <c r="AL36" s="20"/>
      <c r="AM36" s="20"/>
      <c r="AN36" s="20"/>
      <c r="AO36" s="20"/>
      <c r="AP36" s="20"/>
      <c r="AQ36" s="20"/>
      <c r="AR36" s="20"/>
      <c r="AS36" s="22" t="s">
        <v>1792</v>
      </c>
      <c r="AT36" s="230">
        <v>1</v>
      </c>
      <c r="AU36" s="231"/>
      <c r="AV36" s="76"/>
      <c r="AW36" s="77"/>
      <c r="AX36" s="77"/>
      <c r="AY36" s="67" t="s">
        <v>824</v>
      </c>
      <c r="AZ36" s="76"/>
      <c r="BA36" s="77"/>
      <c r="BB36" s="77"/>
      <c r="BC36" s="67" t="s">
        <v>824</v>
      </c>
      <c r="BD36" s="195">
        <f>ROUND(ROUND(G29*AT36,0)*(1+AX35),0)+(ROUND(ROUND(S37*AT36,0)*(1+BB35),0))</f>
        <v>1016</v>
      </c>
      <c r="BE36" s="29"/>
      <c r="BF36" s="215"/>
    </row>
    <row r="37" spans="1:58" s="155" customFormat="1" ht="17.100000000000001" customHeight="1">
      <c r="A37" s="7">
        <v>16</v>
      </c>
      <c r="B37" s="8">
        <v>3333</v>
      </c>
      <c r="C37" s="9" t="s">
        <v>349</v>
      </c>
      <c r="D37" s="56"/>
      <c r="E37" s="56"/>
      <c r="F37" s="56"/>
      <c r="G37" s="56"/>
      <c r="H37" s="134"/>
      <c r="I37" s="134"/>
      <c r="J37" s="134"/>
      <c r="K37" s="14"/>
      <c r="L37" s="14"/>
      <c r="M37" s="14"/>
      <c r="N37" s="14"/>
      <c r="O37" s="140"/>
      <c r="P37" s="135"/>
      <c r="Q37" s="135"/>
      <c r="R37" s="135"/>
      <c r="S37" s="261">
        <v>341</v>
      </c>
      <c r="T37" s="261"/>
      <c r="U37" s="14" t="s">
        <v>121</v>
      </c>
      <c r="V37" s="14"/>
      <c r="W37" s="24"/>
      <c r="X37" s="27"/>
      <c r="Y37" s="27"/>
      <c r="Z37" s="117" t="s">
        <v>265</v>
      </c>
      <c r="AA37" s="92"/>
      <c r="AB37" s="92"/>
      <c r="AC37" s="92"/>
      <c r="AD37" s="92"/>
      <c r="AE37" s="92"/>
      <c r="AF37" s="24" t="s">
        <v>1792</v>
      </c>
      <c r="AG37" s="239">
        <v>0.7</v>
      </c>
      <c r="AH37" s="240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26"/>
      <c r="AT37" s="39"/>
      <c r="AU37" s="40"/>
      <c r="AV37" s="76"/>
      <c r="AW37" s="77"/>
      <c r="AX37" s="77"/>
      <c r="AY37" s="78"/>
      <c r="AZ37" s="76"/>
      <c r="BA37" s="77"/>
      <c r="BB37" s="77"/>
      <c r="BC37" s="78"/>
      <c r="BD37" s="195">
        <f>ROUND(ROUND(G29*AG38,0)*(1+AX35),0)+(ROUND(ROUND(S37*AG38,0)*(1+BB35),0))</f>
        <v>712</v>
      </c>
      <c r="BE37" s="29"/>
      <c r="BF37" s="215">
        <f t="shared" si="1"/>
        <v>734</v>
      </c>
    </row>
    <row r="38" spans="1:58" s="155" customFormat="1" ht="17.100000000000001" hidden="1" customHeight="1">
      <c r="A38" s="7">
        <v>16</v>
      </c>
      <c r="B38" s="8">
        <v>3334</v>
      </c>
      <c r="C38" s="9" t="s">
        <v>350</v>
      </c>
      <c r="D38" s="56"/>
      <c r="E38" s="56"/>
      <c r="F38" s="56"/>
      <c r="G38" s="56"/>
      <c r="H38" s="134"/>
      <c r="I38" s="134"/>
      <c r="J38" s="134"/>
      <c r="K38" s="14"/>
      <c r="L38" s="14"/>
      <c r="M38" s="14"/>
      <c r="N38" s="14"/>
      <c r="O38" s="61"/>
      <c r="P38" s="59"/>
      <c r="Q38" s="59"/>
      <c r="R38" s="59"/>
      <c r="S38" s="59"/>
      <c r="T38" s="59"/>
      <c r="U38" s="59"/>
      <c r="V38" s="59"/>
      <c r="W38" s="59"/>
      <c r="X38" s="59"/>
      <c r="Y38" s="67"/>
      <c r="Z38" s="93" t="s">
        <v>2160</v>
      </c>
      <c r="AA38" s="94"/>
      <c r="AB38" s="94"/>
      <c r="AC38" s="94"/>
      <c r="AD38" s="94"/>
      <c r="AE38" s="94"/>
      <c r="AF38" s="22" t="s">
        <v>1792</v>
      </c>
      <c r="AG38" s="230">
        <v>0.7</v>
      </c>
      <c r="AH38" s="231"/>
      <c r="AI38" s="43" t="s">
        <v>1853</v>
      </c>
      <c r="AJ38" s="20"/>
      <c r="AK38" s="20"/>
      <c r="AL38" s="20"/>
      <c r="AM38" s="20"/>
      <c r="AN38" s="20"/>
      <c r="AO38" s="20"/>
      <c r="AP38" s="20"/>
      <c r="AQ38" s="20"/>
      <c r="AR38" s="20"/>
      <c r="AS38" s="22" t="s">
        <v>1792</v>
      </c>
      <c r="AT38" s="230">
        <v>1</v>
      </c>
      <c r="AU38" s="231"/>
      <c r="AV38" s="76"/>
      <c r="AW38" s="77"/>
      <c r="AX38" s="77"/>
      <c r="AY38" s="78"/>
      <c r="AZ38" s="76"/>
      <c r="BA38" s="77"/>
      <c r="BB38" s="77"/>
      <c r="BC38" s="78"/>
      <c r="BD38" s="195">
        <f>ROUND(ROUND(ROUND(G29*AG38,0)*AT38,0)*(1+AX35),0)+(ROUND(ROUND(ROUND(S37*AG38,0)*AT38,0)*(1+BB35),0))</f>
        <v>712</v>
      </c>
      <c r="BE38" s="29"/>
      <c r="BF38" s="215">
        <f t="shared" si="1"/>
        <v>393</v>
      </c>
    </row>
    <row r="39" spans="1:58" s="155" customFormat="1" ht="17.100000000000001" customHeight="1">
      <c r="A39" s="7">
        <v>16</v>
      </c>
      <c r="B39" s="8">
        <v>3335</v>
      </c>
      <c r="C39" s="9" t="s">
        <v>220</v>
      </c>
      <c r="D39" s="56"/>
      <c r="E39" s="56"/>
      <c r="F39" s="56"/>
      <c r="G39" s="56"/>
      <c r="H39" s="134"/>
      <c r="I39" s="134"/>
      <c r="J39" s="134"/>
      <c r="K39" s="14"/>
      <c r="L39" s="14"/>
      <c r="M39" s="14"/>
      <c r="N39" s="14"/>
      <c r="O39" s="259" t="s">
        <v>243</v>
      </c>
      <c r="P39" s="256"/>
      <c r="Q39" s="256"/>
      <c r="R39" s="256"/>
      <c r="S39" s="256"/>
      <c r="T39" s="256"/>
      <c r="U39" s="256"/>
      <c r="V39" s="256"/>
      <c r="W39" s="256"/>
      <c r="X39" s="256"/>
      <c r="Y39" s="52"/>
      <c r="Z39" s="16"/>
      <c r="AA39" s="16"/>
      <c r="AB39" s="16"/>
      <c r="AC39" s="16"/>
      <c r="AD39" s="28"/>
      <c r="AE39" s="28"/>
      <c r="AF39" s="16"/>
      <c r="AG39" s="44"/>
      <c r="AH39" s="45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26"/>
      <c r="AT39" s="39"/>
      <c r="AU39" s="40"/>
      <c r="AV39" s="76"/>
      <c r="AW39" s="77"/>
      <c r="AX39" s="77"/>
      <c r="AY39" s="78"/>
      <c r="AZ39" s="76"/>
      <c r="BA39" s="77"/>
      <c r="BB39" s="77"/>
      <c r="BC39" s="78"/>
      <c r="BD39" s="195">
        <f>ROUND(G29*(1+AX35),0)+(ROUND(S41*(1+BB35),0))</f>
        <v>1118</v>
      </c>
      <c r="BE39" s="29"/>
      <c r="BF39" s="215"/>
    </row>
    <row r="40" spans="1:58" s="155" customFormat="1" ht="17.100000000000001" customHeight="1">
      <c r="A40" s="7">
        <v>16</v>
      </c>
      <c r="B40" s="8">
        <v>3336</v>
      </c>
      <c r="C40" s="9" t="s">
        <v>221</v>
      </c>
      <c r="D40" s="56"/>
      <c r="E40" s="56"/>
      <c r="F40" s="56"/>
      <c r="G40" s="56"/>
      <c r="H40" s="134"/>
      <c r="I40" s="134"/>
      <c r="J40" s="134"/>
      <c r="K40" s="14"/>
      <c r="L40" s="14"/>
      <c r="M40" s="14"/>
      <c r="N40" s="14"/>
      <c r="O40" s="257"/>
      <c r="P40" s="258"/>
      <c r="Q40" s="258"/>
      <c r="R40" s="258"/>
      <c r="S40" s="258"/>
      <c r="T40" s="258"/>
      <c r="U40" s="258"/>
      <c r="V40" s="258"/>
      <c r="W40" s="258"/>
      <c r="X40" s="258"/>
      <c r="Y40" s="48"/>
      <c r="Z40" s="19"/>
      <c r="AA40" s="20"/>
      <c r="AB40" s="20"/>
      <c r="AC40" s="20"/>
      <c r="AD40" s="31"/>
      <c r="AE40" s="31"/>
      <c r="AF40" s="122"/>
      <c r="AG40" s="122"/>
      <c r="AH40" s="129"/>
      <c r="AI40" s="43" t="s">
        <v>1853</v>
      </c>
      <c r="AJ40" s="20"/>
      <c r="AK40" s="20"/>
      <c r="AL40" s="20"/>
      <c r="AM40" s="20"/>
      <c r="AN40" s="20"/>
      <c r="AO40" s="20"/>
      <c r="AP40" s="20"/>
      <c r="AQ40" s="20"/>
      <c r="AR40" s="20"/>
      <c r="AS40" s="22" t="s">
        <v>1792</v>
      </c>
      <c r="AT40" s="230">
        <v>1</v>
      </c>
      <c r="AU40" s="231"/>
      <c r="AV40" s="76"/>
      <c r="AW40" s="77"/>
      <c r="AX40" s="77"/>
      <c r="AY40" s="78"/>
      <c r="AZ40" s="76"/>
      <c r="BA40" s="77"/>
      <c r="BB40" s="77"/>
      <c r="BC40" s="78"/>
      <c r="BD40" s="195">
        <f>ROUND(ROUND(G29*AT40,0)*(1+AX35),0)+(ROUND(ROUND(S41*AT40,0)*(1+BB35),0))</f>
        <v>1118</v>
      </c>
      <c r="BE40" s="29"/>
      <c r="BF40" s="215"/>
    </row>
    <row r="41" spans="1:58" s="155" customFormat="1" ht="17.100000000000001" customHeight="1">
      <c r="A41" s="7">
        <v>16</v>
      </c>
      <c r="B41" s="8">
        <v>3337</v>
      </c>
      <c r="C41" s="9" t="s">
        <v>351</v>
      </c>
      <c r="D41" s="56"/>
      <c r="E41" s="56"/>
      <c r="F41" s="56"/>
      <c r="G41" s="56"/>
      <c r="H41" s="134"/>
      <c r="I41" s="134"/>
      <c r="J41" s="134"/>
      <c r="K41" s="14"/>
      <c r="L41" s="14"/>
      <c r="M41" s="14"/>
      <c r="N41" s="14"/>
      <c r="O41" s="140"/>
      <c r="P41" s="135"/>
      <c r="Q41" s="135"/>
      <c r="R41" s="135"/>
      <c r="S41" s="261">
        <v>422</v>
      </c>
      <c r="T41" s="261"/>
      <c r="U41" s="14" t="s">
        <v>121</v>
      </c>
      <c r="V41" s="14"/>
      <c r="W41" s="24"/>
      <c r="X41" s="27"/>
      <c r="Y41" s="27"/>
      <c r="Z41" s="117" t="s">
        <v>265</v>
      </c>
      <c r="AA41" s="92"/>
      <c r="AB41" s="92"/>
      <c r="AC41" s="92"/>
      <c r="AD41" s="92"/>
      <c r="AE41" s="92"/>
      <c r="AF41" s="24" t="s">
        <v>1792</v>
      </c>
      <c r="AG41" s="239">
        <v>0.7</v>
      </c>
      <c r="AH41" s="240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26"/>
      <c r="AT41" s="39"/>
      <c r="AU41" s="40"/>
      <c r="AV41" s="76"/>
      <c r="AW41" s="77"/>
      <c r="AX41" s="77"/>
      <c r="AY41" s="78"/>
      <c r="AZ41" s="76"/>
      <c r="BA41" s="77"/>
      <c r="BB41" s="77"/>
      <c r="BC41" s="78"/>
      <c r="BD41" s="195">
        <f>ROUND(ROUND(G29*AG42,0)*(1+AX35),0)+(ROUND(ROUND(S41*AG42,0)*(1+BB35),0))</f>
        <v>782</v>
      </c>
      <c r="BE41" s="29"/>
      <c r="BF41" s="215">
        <f t="shared" si="1"/>
        <v>815</v>
      </c>
    </row>
    <row r="42" spans="1:58" s="155" customFormat="1" ht="17.100000000000001" hidden="1" customHeight="1">
      <c r="A42" s="7">
        <v>16</v>
      </c>
      <c r="B42" s="8">
        <v>3338</v>
      </c>
      <c r="C42" s="9" t="s">
        <v>352</v>
      </c>
      <c r="D42" s="57"/>
      <c r="E42" s="58"/>
      <c r="F42" s="58"/>
      <c r="G42" s="58"/>
      <c r="H42" s="136"/>
      <c r="I42" s="136"/>
      <c r="J42" s="136"/>
      <c r="K42" s="20"/>
      <c r="L42" s="20"/>
      <c r="M42" s="20"/>
      <c r="N42" s="21"/>
      <c r="O42" s="61"/>
      <c r="P42" s="59"/>
      <c r="Q42" s="59"/>
      <c r="R42" s="59"/>
      <c r="S42" s="59"/>
      <c r="T42" s="59"/>
      <c r="U42" s="59"/>
      <c r="V42" s="59"/>
      <c r="W42" s="59"/>
      <c r="X42" s="59"/>
      <c r="Y42" s="67"/>
      <c r="Z42" s="93" t="s">
        <v>2160</v>
      </c>
      <c r="AA42" s="94"/>
      <c r="AB42" s="94"/>
      <c r="AC42" s="94"/>
      <c r="AD42" s="94"/>
      <c r="AE42" s="94"/>
      <c r="AF42" s="22" t="s">
        <v>1792</v>
      </c>
      <c r="AG42" s="230">
        <v>0.7</v>
      </c>
      <c r="AH42" s="231"/>
      <c r="AI42" s="43" t="s">
        <v>1853</v>
      </c>
      <c r="AJ42" s="20"/>
      <c r="AK42" s="20"/>
      <c r="AL42" s="20"/>
      <c r="AM42" s="20"/>
      <c r="AN42" s="20"/>
      <c r="AO42" s="20"/>
      <c r="AP42" s="20"/>
      <c r="AQ42" s="20"/>
      <c r="AR42" s="20"/>
      <c r="AS42" s="22" t="s">
        <v>1792</v>
      </c>
      <c r="AT42" s="230">
        <v>1</v>
      </c>
      <c r="AU42" s="231"/>
      <c r="AV42" s="76"/>
      <c r="AW42" s="77"/>
      <c r="AX42" s="77"/>
      <c r="AY42" s="78"/>
      <c r="AZ42" s="76"/>
      <c r="BA42" s="77"/>
      <c r="BB42" s="77"/>
      <c r="BC42" s="78"/>
      <c r="BD42" s="195">
        <f>ROUND(ROUND(ROUND(G29*AG42,0)*AT42,0)*(1+AX35),0)+(ROUND(ROUND(ROUND(S41*AG42,0)*AT42,0)*(1+BB35),0))</f>
        <v>782</v>
      </c>
      <c r="BE42" s="29"/>
      <c r="BF42" s="215">
        <f t="shared" si="1"/>
        <v>393</v>
      </c>
    </row>
    <row r="43" spans="1:58" s="155" customFormat="1" ht="17.100000000000001" customHeight="1">
      <c r="A43" s="7">
        <v>16</v>
      </c>
      <c r="B43" s="8">
        <v>3339</v>
      </c>
      <c r="C43" s="9" t="s">
        <v>222</v>
      </c>
      <c r="D43" s="242" t="s">
        <v>862</v>
      </c>
      <c r="E43" s="256"/>
      <c r="F43" s="256"/>
      <c r="G43" s="256"/>
      <c r="H43" s="256"/>
      <c r="I43" s="256"/>
      <c r="J43" s="256"/>
      <c r="K43" s="256"/>
      <c r="L43" s="256"/>
      <c r="M43" s="256"/>
      <c r="N43" s="15"/>
      <c r="O43" s="259" t="s">
        <v>867</v>
      </c>
      <c r="P43" s="256"/>
      <c r="Q43" s="256"/>
      <c r="R43" s="256"/>
      <c r="S43" s="256"/>
      <c r="T43" s="256"/>
      <c r="U43" s="256"/>
      <c r="V43" s="256"/>
      <c r="W43" s="256"/>
      <c r="X43" s="256"/>
      <c r="Y43" s="52"/>
      <c r="Z43" s="16"/>
      <c r="AA43" s="16"/>
      <c r="AB43" s="16"/>
      <c r="AC43" s="16"/>
      <c r="AD43" s="28"/>
      <c r="AE43" s="28"/>
      <c r="AF43" s="16"/>
      <c r="AG43" s="44"/>
      <c r="AH43" s="45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26"/>
      <c r="AT43" s="39"/>
      <c r="AU43" s="40"/>
      <c r="AV43" s="76"/>
      <c r="AW43" s="77"/>
      <c r="AX43" s="77"/>
      <c r="AY43" s="78"/>
      <c r="AZ43" s="76"/>
      <c r="BA43" s="77"/>
      <c r="BB43" s="77"/>
      <c r="BC43" s="78"/>
      <c r="BD43" s="195">
        <f>ROUND(G45*(1+AX35),0)+(ROUND(S45*(1+BB35),0))</f>
        <v>958</v>
      </c>
      <c r="BE43" s="29"/>
    </row>
    <row r="44" spans="1:58" s="155" customFormat="1" ht="17.100000000000001" customHeight="1">
      <c r="A44" s="7">
        <v>16</v>
      </c>
      <c r="B44" s="8">
        <v>3340</v>
      </c>
      <c r="C44" s="9" t="s">
        <v>223</v>
      </c>
      <c r="D44" s="257"/>
      <c r="E44" s="258"/>
      <c r="F44" s="258"/>
      <c r="G44" s="258"/>
      <c r="H44" s="258"/>
      <c r="I44" s="258"/>
      <c r="J44" s="258"/>
      <c r="K44" s="258"/>
      <c r="L44" s="258"/>
      <c r="M44" s="258"/>
      <c r="N44" s="133"/>
      <c r="O44" s="257"/>
      <c r="P44" s="258"/>
      <c r="Q44" s="258"/>
      <c r="R44" s="258"/>
      <c r="S44" s="258"/>
      <c r="T44" s="258"/>
      <c r="U44" s="258"/>
      <c r="V44" s="258"/>
      <c r="W44" s="258"/>
      <c r="X44" s="258"/>
      <c r="Y44" s="48"/>
      <c r="Z44" s="19"/>
      <c r="AA44" s="20"/>
      <c r="AB44" s="20"/>
      <c r="AC44" s="20"/>
      <c r="AD44" s="31"/>
      <c r="AE44" s="31"/>
      <c r="AF44" s="122"/>
      <c r="AG44" s="122"/>
      <c r="AH44" s="129"/>
      <c r="AI44" s="43" t="s">
        <v>1853</v>
      </c>
      <c r="AJ44" s="20"/>
      <c r="AK44" s="20"/>
      <c r="AL44" s="20"/>
      <c r="AM44" s="20"/>
      <c r="AN44" s="20"/>
      <c r="AO44" s="20"/>
      <c r="AP44" s="20"/>
      <c r="AQ44" s="20"/>
      <c r="AR44" s="20"/>
      <c r="AS44" s="22" t="s">
        <v>1792</v>
      </c>
      <c r="AT44" s="230">
        <v>1</v>
      </c>
      <c r="AU44" s="231"/>
      <c r="AV44" s="76"/>
      <c r="AW44" s="77"/>
      <c r="AX44" s="77"/>
      <c r="AY44" s="78"/>
      <c r="AZ44" s="76"/>
      <c r="BA44" s="77"/>
      <c r="BB44" s="77"/>
      <c r="BC44" s="78"/>
      <c r="BD44" s="195">
        <f>ROUND(ROUND(G45*AT44,0)*(1+AX35),0)+(ROUND(ROUND(S45*AT44,0)*(1+BB35),0))</f>
        <v>958</v>
      </c>
      <c r="BE44" s="29"/>
    </row>
    <row r="45" spans="1:58" s="155" customFormat="1" ht="17.100000000000001" customHeight="1">
      <c r="A45" s="7">
        <v>16</v>
      </c>
      <c r="B45" s="8">
        <v>3341</v>
      </c>
      <c r="C45" s="9" t="s">
        <v>353</v>
      </c>
      <c r="D45" s="55"/>
      <c r="E45" s="56"/>
      <c r="F45" s="135"/>
      <c r="G45" s="241">
        <v>571</v>
      </c>
      <c r="H45" s="241"/>
      <c r="I45" s="14" t="s">
        <v>121</v>
      </c>
      <c r="J45" s="14"/>
      <c r="K45" s="24"/>
      <c r="L45" s="27"/>
      <c r="M45" s="27"/>
      <c r="N45" s="133"/>
      <c r="O45" s="135"/>
      <c r="P45" s="135"/>
      <c r="Q45" s="135"/>
      <c r="R45" s="135"/>
      <c r="S45" s="260">
        <v>81</v>
      </c>
      <c r="T45" s="260"/>
      <c r="U45" s="14" t="s">
        <v>121</v>
      </c>
      <c r="V45" s="135"/>
      <c r="W45" s="24"/>
      <c r="X45" s="27"/>
      <c r="Y45" s="27"/>
      <c r="Z45" s="117" t="s">
        <v>265</v>
      </c>
      <c r="AA45" s="92"/>
      <c r="AB45" s="92"/>
      <c r="AC45" s="92"/>
      <c r="AD45" s="92"/>
      <c r="AE45" s="92"/>
      <c r="AF45" s="24" t="s">
        <v>1792</v>
      </c>
      <c r="AG45" s="239">
        <v>0.7</v>
      </c>
      <c r="AH45" s="240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26"/>
      <c r="AT45" s="39"/>
      <c r="AU45" s="40"/>
      <c r="AV45" s="76"/>
      <c r="AW45" s="77"/>
      <c r="AX45" s="77"/>
      <c r="AY45" s="78"/>
      <c r="AZ45" s="76"/>
      <c r="BA45" s="77"/>
      <c r="BB45" s="77"/>
      <c r="BC45" s="78"/>
      <c r="BD45" s="195">
        <f>ROUND(ROUND(G45*AG46,0)*(1+AX35),0)+(ROUND(ROUND(S45*AG46,0)*(1+BB35),0))</f>
        <v>671</v>
      </c>
      <c r="BE45" s="29"/>
      <c r="BF45" s="215">
        <f>$G$45+S45</f>
        <v>652</v>
      </c>
    </row>
    <row r="46" spans="1:58" s="155" customFormat="1" ht="17.100000000000001" hidden="1" customHeight="1">
      <c r="A46" s="7">
        <v>16</v>
      </c>
      <c r="B46" s="8">
        <v>3342</v>
      </c>
      <c r="C46" s="9" t="s">
        <v>354</v>
      </c>
      <c r="D46" s="55"/>
      <c r="E46" s="56"/>
      <c r="F46" s="56"/>
      <c r="G46" s="135"/>
      <c r="H46" s="135"/>
      <c r="I46" s="135"/>
      <c r="J46" s="135"/>
      <c r="K46" s="135"/>
      <c r="L46" s="135"/>
      <c r="M46" s="67"/>
      <c r="N46" s="18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67"/>
      <c r="Z46" s="93" t="s">
        <v>2160</v>
      </c>
      <c r="AA46" s="94"/>
      <c r="AB46" s="94"/>
      <c r="AC46" s="94"/>
      <c r="AD46" s="94"/>
      <c r="AE46" s="94"/>
      <c r="AF46" s="22" t="s">
        <v>1792</v>
      </c>
      <c r="AG46" s="230">
        <v>0.7</v>
      </c>
      <c r="AH46" s="231"/>
      <c r="AI46" s="43" t="s">
        <v>1853</v>
      </c>
      <c r="AJ46" s="20"/>
      <c r="AK46" s="20"/>
      <c r="AL46" s="20"/>
      <c r="AM46" s="20"/>
      <c r="AN46" s="20"/>
      <c r="AO46" s="20"/>
      <c r="AP46" s="20"/>
      <c r="AQ46" s="20"/>
      <c r="AR46" s="20"/>
      <c r="AS46" s="22" t="s">
        <v>1792</v>
      </c>
      <c r="AT46" s="230">
        <v>1</v>
      </c>
      <c r="AU46" s="231"/>
      <c r="AV46" s="76"/>
      <c r="AW46" s="77"/>
      <c r="AX46" s="77"/>
      <c r="AY46" s="78"/>
      <c r="AZ46" s="76"/>
      <c r="BA46" s="77"/>
      <c r="BB46" s="77"/>
      <c r="BC46" s="78"/>
      <c r="BD46" s="195">
        <f>ROUND(ROUND(ROUND(G45*AG46,0)*AT46,0)*(1+AX35),0)+(ROUND(ROUND(ROUND(S45*AG46,0)*AT46,0)*(1+BB35),0))</f>
        <v>671</v>
      </c>
      <c r="BE46" s="29"/>
      <c r="BF46" s="215">
        <f t="shared" ref="BF46:BF62" si="2">$G$45+S46</f>
        <v>571</v>
      </c>
    </row>
    <row r="47" spans="1:58" s="155" customFormat="1" ht="17.100000000000001" customHeight="1">
      <c r="A47" s="7">
        <v>16</v>
      </c>
      <c r="B47" s="8">
        <v>3343</v>
      </c>
      <c r="C47" s="9" t="s">
        <v>224</v>
      </c>
      <c r="D47" s="55"/>
      <c r="E47" s="56"/>
      <c r="F47" s="56"/>
      <c r="G47" s="56"/>
      <c r="H47" s="134"/>
      <c r="I47" s="134"/>
      <c r="J47" s="134"/>
      <c r="K47" s="14"/>
      <c r="L47" s="14"/>
      <c r="M47" s="14"/>
      <c r="N47" s="18"/>
      <c r="O47" s="259" t="s">
        <v>868</v>
      </c>
      <c r="P47" s="256"/>
      <c r="Q47" s="256"/>
      <c r="R47" s="256"/>
      <c r="S47" s="256"/>
      <c r="T47" s="256"/>
      <c r="U47" s="256"/>
      <c r="V47" s="256"/>
      <c r="W47" s="256"/>
      <c r="X47" s="256"/>
      <c r="Y47" s="52"/>
      <c r="Z47" s="16"/>
      <c r="AA47" s="16"/>
      <c r="AB47" s="16"/>
      <c r="AC47" s="16"/>
      <c r="AD47" s="28"/>
      <c r="AE47" s="28"/>
      <c r="AF47" s="16"/>
      <c r="AG47" s="44"/>
      <c r="AH47" s="45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26"/>
      <c r="AT47" s="39"/>
      <c r="AU47" s="40"/>
      <c r="AV47" s="76"/>
      <c r="AW47" s="77"/>
      <c r="AX47" s="77"/>
      <c r="AY47" s="78"/>
      <c r="AZ47" s="76"/>
      <c r="BA47" s="77"/>
      <c r="BB47" s="77"/>
      <c r="BC47" s="78"/>
      <c r="BD47" s="195">
        <f>ROUND(G45*(1+AX35),0)+(ROUND(S49*(1+BB35),0))</f>
        <v>1061</v>
      </c>
      <c r="BE47" s="29"/>
      <c r="BF47" s="215"/>
    </row>
    <row r="48" spans="1:58" s="155" customFormat="1" ht="17.100000000000001" customHeight="1">
      <c r="A48" s="7">
        <v>16</v>
      </c>
      <c r="B48" s="8">
        <v>3344</v>
      </c>
      <c r="C48" s="9" t="s">
        <v>225</v>
      </c>
      <c r="D48" s="56"/>
      <c r="E48" s="56"/>
      <c r="F48" s="56"/>
      <c r="G48" s="56"/>
      <c r="H48" s="134"/>
      <c r="I48" s="134"/>
      <c r="J48" s="134"/>
      <c r="K48" s="14"/>
      <c r="L48" s="14"/>
      <c r="M48" s="14"/>
      <c r="N48" s="18"/>
      <c r="O48" s="257"/>
      <c r="P48" s="258"/>
      <c r="Q48" s="258"/>
      <c r="R48" s="258"/>
      <c r="S48" s="258"/>
      <c r="T48" s="258"/>
      <c r="U48" s="258"/>
      <c r="V48" s="258"/>
      <c r="W48" s="258"/>
      <c r="X48" s="258"/>
      <c r="Y48" s="48"/>
      <c r="Z48" s="19"/>
      <c r="AA48" s="20"/>
      <c r="AB48" s="20"/>
      <c r="AC48" s="20"/>
      <c r="AD48" s="31"/>
      <c r="AE48" s="31"/>
      <c r="AF48" s="122"/>
      <c r="AG48" s="122"/>
      <c r="AH48" s="129"/>
      <c r="AI48" s="43" t="s">
        <v>1853</v>
      </c>
      <c r="AJ48" s="20"/>
      <c r="AK48" s="20"/>
      <c r="AL48" s="20"/>
      <c r="AM48" s="20"/>
      <c r="AN48" s="20"/>
      <c r="AO48" s="20"/>
      <c r="AP48" s="20"/>
      <c r="AQ48" s="20"/>
      <c r="AR48" s="20"/>
      <c r="AS48" s="22" t="s">
        <v>1792</v>
      </c>
      <c r="AT48" s="230">
        <v>1</v>
      </c>
      <c r="AU48" s="231"/>
      <c r="AV48" s="76"/>
      <c r="AW48" s="77"/>
      <c r="AX48" s="77"/>
      <c r="AY48" s="78"/>
      <c r="AZ48" s="76"/>
      <c r="BA48" s="77"/>
      <c r="BB48" s="77"/>
      <c r="BC48" s="78"/>
      <c r="BD48" s="195">
        <f>ROUND(ROUND(G45*AT48,0)*(1+AX35),0)+(ROUND(ROUND(S49*AT48,0)*(1+BB35),0))</f>
        <v>1061</v>
      </c>
      <c r="BE48" s="29"/>
      <c r="BF48" s="215"/>
    </row>
    <row r="49" spans="1:58" s="155" customFormat="1" ht="17.100000000000001" customHeight="1">
      <c r="A49" s="7">
        <v>16</v>
      </c>
      <c r="B49" s="8">
        <v>3345</v>
      </c>
      <c r="C49" s="9" t="s">
        <v>355</v>
      </c>
      <c r="D49" s="56"/>
      <c r="E49" s="56"/>
      <c r="F49" s="56"/>
      <c r="G49" s="56"/>
      <c r="H49" s="134"/>
      <c r="I49" s="134"/>
      <c r="J49" s="134"/>
      <c r="K49" s="14"/>
      <c r="L49" s="14"/>
      <c r="M49" s="14"/>
      <c r="N49" s="18"/>
      <c r="O49" s="135"/>
      <c r="P49" s="135"/>
      <c r="Q49" s="135"/>
      <c r="R49" s="135"/>
      <c r="S49" s="261">
        <v>163</v>
      </c>
      <c r="T49" s="261"/>
      <c r="U49" s="14" t="s">
        <v>121</v>
      </c>
      <c r="V49" s="135"/>
      <c r="W49" s="24"/>
      <c r="X49" s="27"/>
      <c r="Y49" s="27"/>
      <c r="Z49" s="117" t="s">
        <v>265</v>
      </c>
      <c r="AA49" s="92"/>
      <c r="AB49" s="92"/>
      <c r="AC49" s="92"/>
      <c r="AD49" s="92"/>
      <c r="AE49" s="92"/>
      <c r="AF49" s="24" t="s">
        <v>1792</v>
      </c>
      <c r="AG49" s="239">
        <v>0.7</v>
      </c>
      <c r="AH49" s="240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26"/>
      <c r="AT49" s="39"/>
      <c r="AU49" s="40"/>
      <c r="AV49" s="76"/>
      <c r="AW49" s="77"/>
      <c r="AX49" s="77"/>
      <c r="AY49" s="78"/>
      <c r="AZ49" s="76"/>
      <c r="BA49" s="77"/>
      <c r="BB49" s="77"/>
      <c r="BC49" s="78"/>
      <c r="BD49" s="195">
        <f>ROUND(ROUND(G45*AG50,0)*(1+AX35),0)+(ROUND(ROUND(S49*AG50,0)*(1+BB35),0))</f>
        <v>743</v>
      </c>
      <c r="BE49" s="29"/>
      <c r="BF49" s="215">
        <f t="shared" si="2"/>
        <v>734</v>
      </c>
    </row>
    <row r="50" spans="1:58" s="155" customFormat="1" ht="17.100000000000001" hidden="1" customHeight="1">
      <c r="A50" s="7">
        <v>16</v>
      </c>
      <c r="B50" s="8">
        <v>3346</v>
      </c>
      <c r="C50" s="9" t="s">
        <v>356</v>
      </c>
      <c r="D50" s="56"/>
      <c r="E50" s="56"/>
      <c r="F50" s="56"/>
      <c r="G50" s="56"/>
      <c r="H50" s="134"/>
      <c r="I50" s="134"/>
      <c r="J50" s="134"/>
      <c r="K50" s="14"/>
      <c r="L50" s="14"/>
      <c r="M50" s="14"/>
      <c r="N50" s="18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67"/>
      <c r="Z50" s="93" t="s">
        <v>2160</v>
      </c>
      <c r="AA50" s="94"/>
      <c r="AB50" s="94"/>
      <c r="AC50" s="94"/>
      <c r="AD50" s="94"/>
      <c r="AE50" s="94"/>
      <c r="AF50" s="22" t="s">
        <v>1792</v>
      </c>
      <c r="AG50" s="230">
        <v>0.7</v>
      </c>
      <c r="AH50" s="231"/>
      <c r="AI50" s="43" t="s">
        <v>1853</v>
      </c>
      <c r="AJ50" s="20"/>
      <c r="AK50" s="20"/>
      <c r="AL50" s="20"/>
      <c r="AM50" s="20"/>
      <c r="AN50" s="20"/>
      <c r="AO50" s="20"/>
      <c r="AP50" s="20"/>
      <c r="AQ50" s="20"/>
      <c r="AR50" s="20"/>
      <c r="AS50" s="22" t="s">
        <v>1792</v>
      </c>
      <c r="AT50" s="230">
        <v>1</v>
      </c>
      <c r="AU50" s="231"/>
      <c r="AV50" s="76"/>
      <c r="AW50" s="77"/>
      <c r="AX50" s="77"/>
      <c r="AY50" s="78"/>
      <c r="AZ50" s="76"/>
      <c r="BA50" s="77"/>
      <c r="BB50" s="77"/>
      <c r="BC50" s="78"/>
      <c r="BD50" s="195">
        <f>ROUND(ROUND(ROUND(G45*AG50,0)*AT50,0)*(1+AX35),0)+(ROUND(ROUND(ROUND(S49*AG50,0)*AT50,0)*(1+BB35),0))</f>
        <v>743</v>
      </c>
      <c r="BE50" s="29"/>
      <c r="BF50" s="215">
        <f t="shared" si="2"/>
        <v>571</v>
      </c>
    </row>
    <row r="51" spans="1:58" s="155" customFormat="1" ht="17.100000000000001" customHeight="1">
      <c r="A51" s="7">
        <v>16</v>
      </c>
      <c r="B51" s="8">
        <v>3347</v>
      </c>
      <c r="C51" s="9" t="s">
        <v>226</v>
      </c>
      <c r="D51" s="56"/>
      <c r="E51" s="56"/>
      <c r="F51" s="56"/>
      <c r="G51" s="56"/>
      <c r="H51" s="134"/>
      <c r="I51" s="134"/>
      <c r="J51" s="134"/>
      <c r="K51" s="14"/>
      <c r="L51" s="14"/>
      <c r="M51" s="14"/>
      <c r="N51" s="14"/>
      <c r="O51" s="259" t="s">
        <v>242</v>
      </c>
      <c r="P51" s="256"/>
      <c r="Q51" s="256"/>
      <c r="R51" s="256"/>
      <c r="S51" s="256"/>
      <c r="T51" s="256"/>
      <c r="U51" s="256"/>
      <c r="V51" s="256"/>
      <c r="W51" s="256"/>
      <c r="X51" s="256"/>
      <c r="Y51" s="52"/>
      <c r="Z51" s="16"/>
      <c r="AA51" s="16"/>
      <c r="AB51" s="16"/>
      <c r="AC51" s="16"/>
      <c r="AD51" s="28"/>
      <c r="AE51" s="28"/>
      <c r="AF51" s="16"/>
      <c r="AG51" s="44"/>
      <c r="AH51" s="45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26"/>
      <c r="AT51" s="39"/>
      <c r="AU51" s="40"/>
      <c r="AV51" s="76"/>
      <c r="AW51" s="77"/>
      <c r="AX51" s="77"/>
      <c r="AY51" s="78"/>
      <c r="AZ51" s="76"/>
      <c r="BA51" s="77"/>
      <c r="BB51" s="77"/>
      <c r="BC51" s="78"/>
      <c r="BD51" s="195">
        <f>ROUND(G45*(1+AX35),0)+(ROUND(S53*(1+BB35),0))</f>
        <v>1162</v>
      </c>
      <c r="BE51" s="29"/>
      <c r="BF51" s="215"/>
    </row>
    <row r="52" spans="1:58" s="155" customFormat="1" ht="17.100000000000001" customHeight="1">
      <c r="A52" s="7">
        <v>16</v>
      </c>
      <c r="B52" s="8">
        <v>3348</v>
      </c>
      <c r="C52" s="9" t="s">
        <v>227</v>
      </c>
      <c r="D52" s="56"/>
      <c r="E52" s="56"/>
      <c r="F52" s="56"/>
      <c r="G52" s="56"/>
      <c r="H52" s="134"/>
      <c r="I52" s="134"/>
      <c r="J52" s="134"/>
      <c r="K52" s="14"/>
      <c r="L52" s="14"/>
      <c r="M52" s="14"/>
      <c r="N52" s="14"/>
      <c r="O52" s="257"/>
      <c r="P52" s="258"/>
      <c r="Q52" s="258"/>
      <c r="R52" s="258"/>
      <c r="S52" s="258"/>
      <c r="T52" s="258"/>
      <c r="U52" s="258"/>
      <c r="V52" s="258"/>
      <c r="W52" s="258"/>
      <c r="X52" s="258"/>
      <c r="Y52" s="48"/>
      <c r="Z52" s="19"/>
      <c r="AA52" s="20"/>
      <c r="AB52" s="20"/>
      <c r="AC52" s="20"/>
      <c r="AD52" s="31"/>
      <c r="AE52" s="31"/>
      <c r="AF52" s="122"/>
      <c r="AG52" s="122"/>
      <c r="AH52" s="129"/>
      <c r="AI52" s="43" t="s">
        <v>1853</v>
      </c>
      <c r="AJ52" s="20"/>
      <c r="AK52" s="20"/>
      <c r="AL52" s="20"/>
      <c r="AM52" s="20"/>
      <c r="AN52" s="20"/>
      <c r="AO52" s="20"/>
      <c r="AP52" s="20"/>
      <c r="AQ52" s="20"/>
      <c r="AR52" s="20"/>
      <c r="AS52" s="22" t="s">
        <v>1792</v>
      </c>
      <c r="AT52" s="230">
        <v>1</v>
      </c>
      <c r="AU52" s="231"/>
      <c r="AV52" s="76"/>
      <c r="AW52" s="77"/>
      <c r="AX52" s="77"/>
      <c r="AY52" s="78"/>
      <c r="AZ52" s="76"/>
      <c r="BA52" s="77"/>
      <c r="BB52" s="77"/>
      <c r="BC52" s="78"/>
      <c r="BD52" s="195">
        <f>ROUND(ROUND(G45*AT52,0)*(1+AX35),0)+(ROUND(ROUND(S53*AT52,0)*(1+BB35),0))</f>
        <v>1162</v>
      </c>
      <c r="BE52" s="29"/>
      <c r="BF52" s="215"/>
    </row>
    <row r="53" spans="1:58" s="155" customFormat="1" ht="17.100000000000001" customHeight="1">
      <c r="A53" s="7">
        <v>16</v>
      </c>
      <c r="B53" s="8">
        <v>3349</v>
      </c>
      <c r="C53" s="9" t="s">
        <v>357</v>
      </c>
      <c r="D53" s="56"/>
      <c r="E53" s="56"/>
      <c r="F53" s="56"/>
      <c r="G53" s="56"/>
      <c r="H53" s="134"/>
      <c r="I53" s="134"/>
      <c r="J53" s="134"/>
      <c r="K53" s="14"/>
      <c r="L53" s="14"/>
      <c r="M53" s="14"/>
      <c r="N53" s="14"/>
      <c r="O53" s="140"/>
      <c r="P53" s="135"/>
      <c r="Q53" s="135"/>
      <c r="R53" s="135"/>
      <c r="S53" s="261">
        <v>244</v>
      </c>
      <c r="T53" s="261"/>
      <c r="U53" s="14" t="s">
        <v>121</v>
      </c>
      <c r="V53" s="135"/>
      <c r="W53" s="24"/>
      <c r="X53" s="27"/>
      <c r="Y53" s="27"/>
      <c r="Z53" s="117" t="s">
        <v>265</v>
      </c>
      <c r="AA53" s="92"/>
      <c r="AB53" s="92"/>
      <c r="AC53" s="92"/>
      <c r="AD53" s="92"/>
      <c r="AE53" s="92"/>
      <c r="AF53" s="24" t="s">
        <v>1792</v>
      </c>
      <c r="AG53" s="239">
        <v>0.7</v>
      </c>
      <c r="AH53" s="240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26"/>
      <c r="AT53" s="39"/>
      <c r="AU53" s="40"/>
      <c r="AV53" s="76"/>
      <c r="AW53" s="77"/>
      <c r="AX53" s="77"/>
      <c r="AY53" s="78"/>
      <c r="AZ53" s="76"/>
      <c r="BA53" s="77"/>
      <c r="BB53" s="77"/>
      <c r="BC53" s="78"/>
      <c r="BD53" s="195">
        <f>ROUND(ROUND(G45*AG54,0)*(1+AX35),0)+(ROUND(ROUND(S53*AG54,0)*(1+BB35),0))</f>
        <v>814</v>
      </c>
      <c r="BE53" s="29"/>
      <c r="BF53" s="215">
        <f t="shared" si="2"/>
        <v>815</v>
      </c>
    </row>
    <row r="54" spans="1:58" s="155" customFormat="1" ht="17.100000000000001" hidden="1" customHeight="1">
      <c r="A54" s="7">
        <v>16</v>
      </c>
      <c r="B54" s="8">
        <v>3350</v>
      </c>
      <c r="C54" s="9" t="s">
        <v>358</v>
      </c>
      <c r="D54" s="57"/>
      <c r="E54" s="58"/>
      <c r="F54" s="58"/>
      <c r="G54" s="58"/>
      <c r="H54" s="136"/>
      <c r="I54" s="136"/>
      <c r="J54" s="136"/>
      <c r="K54" s="20"/>
      <c r="L54" s="20"/>
      <c r="M54" s="20"/>
      <c r="N54" s="21"/>
      <c r="O54" s="61"/>
      <c r="P54" s="59"/>
      <c r="Q54" s="59"/>
      <c r="R54" s="59"/>
      <c r="S54" s="59"/>
      <c r="T54" s="59"/>
      <c r="U54" s="59"/>
      <c r="V54" s="59"/>
      <c r="W54" s="59"/>
      <c r="X54" s="59"/>
      <c r="Y54" s="67"/>
      <c r="Z54" s="93" t="s">
        <v>2160</v>
      </c>
      <c r="AA54" s="94"/>
      <c r="AB54" s="94"/>
      <c r="AC54" s="94"/>
      <c r="AD54" s="94"/>
      <c r="AE54" s="94"/>
      <c r="AF54" s="22" t="s">
        <v>1792</v>
      </c>
      <c r="AG54" s="230">
        <v>0.7</v>
      </c>
      <c r="AH54" s="231"/>
      <c r="AI54" s="43" t="s">
        <v>1853</v>
      </c>
      <c r="AJ54" s="20"/>
      <c r="AK54" s="20"/>
      <c r="AL54" s="20"/>
      <c r="AM54" s="20"/>
      <c r="AN54" s="20"/>
      <c r="AO54" s="20"/>
      <c r="AP54" s="20"/>
      <c r="AQ54" s="20"/>
      <c r="AR54" s="20"/>
      <c r="AS54" s="22" t="s">
        <v>1792</v>
      </c>
      <c r="AT54" s="230">
        <v>1</v>
      </c>
      <c r="AU54" s="231"/>
      <c r="AV54" s="76"/>
      <c r="AW54" s="77"/>
      <c r="AX54" s="77"/>
      <c r="AY54" s="78"/>
      <c r="AZ54" s="76"/>
      <c r="BA54" s="77"/>
      <c r="BB54" s="77"/>
      <c r="BC54" s="78"/>
      <c r="BD54" s="195">
        <f>ROUND(ROUND(ROUND(G45*AG54,0)*AT54,0)*(1+AX35),0)+(ROUND(ROUND(ROUND(S53*AG54,0)*AT54,0)*(1+BB35),0))</f>
        <v>814</v>
      </c>
      <c r="BE54" s="29"/>
      <c r="BF54" s="215">
        <f t="shared" si="2"/>
        <v>571</v>
      </c>
    </row>
    <row r="55" spans="1:58" s="155" customFormat="1" ht="17.100000000000001" customHeight="1">
      <c r="A55" s="7">
        <v>16</v>
      </c>
      <c r="B55" s="8">
        <v>3351</v>
      </c>
      <c r="C55" s="9" t="s">
        <v>228</v>
      </c>
      <c r="D55" s="242" t="s">
        <v>863</v>
      </c>
      <c r="E55" s="256"/>
      <c r="F55" s="256"/>
      <c r="G55" s="256"/>
      <c r="H55" s="256"/>
      <c r="I55" s="256"/>
      <c r="J55" s="256"/>
      <c r="K55" s="256"/>
      <c r="L55" s="256"/>
      <c r="M55" s="256"/>
      <c r="N55" s="15"/>
      <c r="O55" s="259" t="s">
        <v>867</v>
      </c>
      <c r="P55" s="256"/>
      <c r="Q55" s="256"/>
      <c r="R55" s="256"/>
      <c r="S55" s="256"/>
      <c r="T55" s="256"/>
      <c r="U55" s="256"/>
      <c r="V55" s="256"/>
      <c r="W55" s="256"/>
      <c r="X55" s="256"/>
      <c r="Y55" s="52"/>
      <c r="Z55" s="16"/>
      <c r="AA55" s="16"/>
      <c r="AB55" s="16"/>
      <c r="AC55" s="16"/>
      <c r="AD55" s="28"/>
      <c r="AE55" s="28"/>
      <c r="AF55" s="16"/>
      <c r="AG55" s="44"/>
      <c r="AH55" s="45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26"/>
      <c r="AT55" s="39"/>
      <c r="AU55" s="40"/>
      <c r="AV55" s="76"/>
      <c r="AW55" s="77"/>
      <c r="AX55" s="77"/>
      <c r="AY55" s="78"/>
      <c r="AZ55" s="76"/>
      <c r="BA55" s="77"/>
      <c r="BB55" s="77"/>
      <c r="BC55" s="78"/>
      <c r="BD55" s="195">
        <f>ROUND(G57*(1+AX35),0)+(ROUND(S57*(1+BB35),0))</f>
        <v>1081</v>
      </c>
      <c r="BE55" s="29"/>
      <c r="BF55" s="215"/>
    </row>
    <row r="56" spans="1:58" s="155" customFormat="1" ht="17.100000000000001" customHeight="1">
      <c r="A56" s="7">
        <v>16</v>
      </c>
      <c r="B56" s="8">
        <v>3352</v>
      </c>
      <c r="C56" s="9" t="s">
        <v>229</v>
      </c>
      <c r="D56" s="257"/>
      <c r="E56" s="258"/>
      <c r="F56" s="258"/>
      <c r="G56" s="258"/>
      <c r="H56" s="258"/>
      <c r="I56" s="258"/>
      <c r="J56" s="258"/>
      <c r="K56" s="258"/>
      <c r="L56" s="258"/>
      <c r="M56" s="258"/>
      <c r="N56" s="133"/>
      <c r="O56" s="257"/>
      <c r="P56" s="258"/>
      <c r="Q56" s="258"/>
      <c r="R56" s="258"/>
      <c r="S56" s="258"/>
      <c r="T56" s="258"/>
      <c r="U56" s="258"/>
      <c r="V56" s="258"/>
      <c r="W56" s="258"/>
      <c r="X56" s="258"/>
      <c r="Y56" s="48"/>
      <c r="Z56" s="19"/>
      <c r="AA56" s="20"/>
      <c r="AB56" s="20"/>
      <c r="AC56" s="20"/>
      <c r="AD56" s="31"/>
      <c r="AE56" s="31"/>
      <c r="AF56" s="122"/>
      <c r="AG56" s="122"/>
      <c r="AH56" s="129"/>
      <c r="AI56" s="43" t="s">
        <v>1853</v>
      </c>
      <c r="AJ56" s="20"/>
      <c r="AK56" s="20"/>
      <c r="AL56" s="20"/>
      <c r="AM56" s="20"/>
      <c r="AN56" s="20"/>
      <c r="AO56" s="20"/>
      <c r="AP56" s="20"/>
      <c r="AQ56" s="20"/>
      <c r="AR56" s="20"/>
      <c r="AS56" s="22" t="s">
        <v>1792</v>
      </c>
      <c r="AT56" s="230">
        <v>1</v>
      </c>
      <c r="AU56" s="231"/>
      <c r="AV56" s="76"/>
      <c r="AW56" s="77"/>
      <c r="AX56" s="77"/>
      <c r="AY56" s="78"/>
      <c r="AZ56" s="76"/>
      <c r="BA56" s="77"/>
      <c r="BB56" s="77"/>
      <c r="BC56" s="78"/>
      <c r="BD56" s="195">
        <f>ROUND(ROUND(G57*AT56,0)*(1+AX35),0)+(ROUND(ROUND(S57*AT56,0)*(1+BB35),0))</f>
        <v>1081</v>
      </c>
      <c r="BE56" s="29"/>
      <c r="BF56" s="215"/>
    </row>
    <row r="57" spans="1:58" s="155" customFormat="1" ht="17.100000000000001" customHeight="1">
      <c r="A57" s="7">
        <v>16</v>
      </c>
      <c r="B57" s="8">
        <v>3353</v>
      </c>
      <c r="C57" s="9" t="s">
        <v>359</v>
      </c>
      <c r="D57" s="55"/>
      <c r="E57" s="56"/>
      <c r="F57" s="135"/>
      <c r="G57" s="241">
        <v>652</v>
      </c>
      <c r="H57" s="241"/>
      <c r="I57" s="14" t="s">
        <v>121</v>
      </c>
      <c r="J57" s="14"/>
      <c r="K57" s="24"/>
      <c r="L57" s="27"/>
      <c r="M57" s="27"/>
      <c r="N57" s="133"/>
      <c r="O57" s="135"/>
      <c r="P57" s="135"/>
      <c r="Q57" s="135"/>
      <c r="R57" s="135"/>
      <c r="S57" s="261">
        <v>82</v>
      </c>
      <c r="T57" s="261"/>
      <c r="U57" s="14" t="s">
        <v>121</v>
      </c>
      <c r="V57" s="135"/>
      <c r="W57" s="24"/>
      <c r="X57" s="27"/>
      <c r="Y57" s="27"/>
      <c r="Z57" s="117" t="s">
        <v>265</v>
      </c>
      <c r="AA57" s="92"/>
      <c r="AB57" s="92"/>
      <c r="AC57" s="92"/>
      <c r="AD57" s="92"/>
      <c r="AE57" s="92"/>
      <c r="AF57" s="24" t="s">
        <v>1792</v>
      </c>
      <c r="AG57" s="239">
        <v>0.7</v>
      </c>
      <c r="AH57" s="240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26"/>
      <c r="AT57" s="39"/>
      <c r="AU57" s="40"/>
      <c r="AV57" s="76"/>
      <c r="AW57" s="77"/>
      <c r="AX57" s="77"/>
      <c r="AY57" s="78"/>
      <c r="AZ57" s="76"/>
      <c r="BA57" s="77"/>
      <c r="BB57" s="77"/>
      <c r="BC57" s="78"/>
      <c r="BD57" s="195">
        <f>ROUND(ROUND(G57*AG58,0)*(1+AX35),0)+(ROUND(ROUND(S57*AG58,0)*(1+BB35),0))</f>
        <v>755</v>
      </c>
      <c r="BE57" s="29"/>
      <c r="BF57" s="215">
        <f>$G$57+S57</f>
        <v>734</v>
      </c>
    </row>
    <row r="58" spans="1:58" s="155" customFormat="1" ht="17.100000000000001" hidden="1" customHeight="1">
      <c r="A58" s="7">
        <v>16</v>
      </c>
      <c r="B58" s="8">
        <v>3354</v>
      </c>
      <c r="C58" s="9" t="s">
        <v>360</v>
      </c>
      <c r="D58" s="55"/>
      <c r="E58" s="56"/>
      <c r="F58" s="56"/>
      <c r="G58" s="135"/>
      <c r="H58" s="135"/>
      <c r="I58" s="135"/>
      <c r="J58" s="135"/>
      <c r="K58" s="135"/>
      <c r="L58" s="135"/>
      <c r="M58" s="67"/>
      <c r="N58" s="18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67"/>
      <c r="Z58" s="93" t="s">
        <v>2160</v>
      </c>
      <c r="AA58" s="94"/>
      <c r="AB58" s="94"/>
      <c r="AC58" s="94"/>
      <c r="AD58" s="94"/>
      <c r="AE58" s="94"/>
      <c r="AF58" s="22" t="s">
        <v>1792</v>
      </c>
      <c r="AG58" s="230">
        <v>0.7</v>
      </c>
      <c r="AH58" s="231"/>
      <c r="AI58" s="43" t="s">
        <v>1853</v>
      </c>
      <c r="AJ58" s="20"/>
      <c r="AK58" s="20"/>
      <c r="AL58" s="20"/>
      <c r="AM58" s="20"/>
      <c r="AN58" s="20"/>
      <c r="AO58" s="20"/>
      <c r="AP58" s="20"/>
      <c r="AQ58" s="20"/>
      <c r="AR58" s="20"/>
      <c r="AS58" s="22" t="s">
        <v>1792</v>
      </c>
      <c r="AT58" s="230">
        <v>1</v>
      </c>
      <c r="AU58" s="231"/>
      <c r="AV58" s="76"/>
      <c r="AW58" s="77"/>
      <c r="AX58" s="77"/>
      <c r="AY58" s="78"/>
      <c r="AZ58" s="76"/>
      <c r="BA58" s="77"/>
      <c r="BB58" s="77"/>
      <c r="BC58" s="78"/>
      <c r="BD58" s="195">
        <f>ROUND(ROUND(ROUND(G57*AG58,0)*AT58,0)*(1+AX35),0)+(ROUND(ROUND(ROUND(S57*AG58,0)*AT58,0)*(1+BB35),0))</f>
        <v>755</v>
      </c>
      <c r="BE58" s="29"/>
      <c r="BF58" s="215">
        <f t="shared" ref="BF58" si="3">$G$57+S58</f>
        <v>652</v>
      </c>
    </row>
    <row r="59" spans="1:58" s="155" customFormat="1" ht="17.100000000000001" customHeight="1">
      <c r="A59" s="7">
        <v>16</v>
      </c>
      <c r="B59" s="8">
        <v>3355</v>
      </c>
      <c r="C59" s="9" t="s">
        <v>230</v>
      </c>
      <c r="D59" s="55"/>
      <c r="E59" s="56"/>
      <c r="F59" s="56"/>
      <c r="G59" s="56"/>
      <c r="H59" s="134"/>
      <c r="I59" s="134"/>
      <c r="J59" s="134"/>
      <c r="K59" s="14"/>
      <c r="L59" s="14"/>
      <c r="M59" s="14"/>
      <c r="N59" s="18"/>
      <c r="O59" s="259" t="s">
        <v>868</v>
      </c>
      <c r="P59" s="256"/>
      <c r="Q59" s="256"/>
      <c r="R59" s="256"/>
      <c r="S59" s="256"/>
      <c r="T59" s="256"/>
      <c r="U59" s="256"/>
      <c r="V59" s="256"/>
      <c r="W59" s="256"/>
      <c r="X59" s="256"/>
      <c r="Y59" s="52"/>
      <c r="Z59" s="16"/>
      <c r="AA59" s="16"/>
      <c r="AB59" s="16"/>
      <c r="AC59" s="16"/>
      <c r="AD59" s="28"/>
      <c r="AE59" s="28"/>
      <c r="AF59" s="16"/>
      <c r="AG59" s="44"/>
      <c r="AH59" s="45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26"/>
      <c r="AT59" s="39"/>
      <c r="AU59" s="40"/>
      <c r="AV59" s="76"/>
      <c r="AW59" s="77"/>
      <c r="AX59" s="77"/>
      <c r="AY59" s="78"/>
      <c r="AZ59" s="76"/>
      <c r="BA59" s="77"/>
      <c r="BB59" s="77"/>
      <c r="BC59" s="78"/>
      <c r="BD59" s="195">
        <f>ROUND(G57*(1+AX35),0)+(ROUND(S61*(1+BB35),0))</f>
        <v>1182</v>
      </c>
      <c r="BE59" s="29"/>
      <c r="BF59" s="215"/>
    </row>
    <row r="60" spans="1:58" s="155" customFormat="1" ht="17.100000000000001" customHeight="1">
      <c r="A60" s="7">
        <v>16</v>
      </c>
      <c r="B60" s="8">
        <v>3356</v>
      </c>
      <c r="C60" s="9" t="s">
        <v>231</v>
      </c>
      <c r="D60" s="56"/>
      <c r="E60" s="56"/>
      <c r="F60" s="56"/>
      <c r="G60" s="56"/>
      <c r="H60" s="134"/>
      <c r="I60" s="134"/>
      <c r="J60" s="134"/>
      <c r="K60" s="14"/>
      <c r="L60" s="14"/>
      <c r="M60" s="14"/>
      <c r="N60" s="18"/>
      <c r="O60" s="257"/>
      <c r="P60" s="258"/>
      <c r="Q60" s="258"/>
      <c r="R60" s="258"/>
      <c r="S60" s="258"/>
      <c r="T60" s="258"/>
      <c r="U60" s="258"/>
      <c r="V60" s="258"/>
      <c r="W60" s="258"/>
      <c r="X60" s="258"/>
      <c r="Y60" s="48"/>
      <c r="Z60" s="19"/>
      <c r="AA60" s="20"/>
      <c r="AB60" s="20"/>
      <c r="AC60" s="20"/>
      <c r="AD60" s="31"/>
      <c r="AE60" s="31"/>
      <c r="AF60" s="122"/>
      <c r="AG60" s="122"/>
      <c r="AH60" s="129"/>
      <c r="AI60" s="43" t="s">
        <v>1853</v>
      </c>
      <c r="AJ60" s="20"/>
      <c r="AK60" s="20"/>
      <c r="AL60" s="20"/>
      <c r="AM60" s="20"/>
      <c r="AN60" s="20"/>
      <c r="AO60" s="20"/>
      <c r="AP60" s="20"/>
      <c r="AQ60" s="20"/>
      <c r="AR60" s="20"/>
      <c r="AS60" s="22" t="s">
        <v>1792</v>
      </c>
      <c r="AT60" s="230">
        <v>1</v>
      </c>
      <c r="AU60" s="231"/>
      <c r="AV60" s="76"/>
      <c r="AW60" s="77"/>
      <c r="AX60" s="77"/>
      <c r="AY60" s="78"/>
      <c r="AZ60" s="76"/>
      <c r="BA60" s="77"/>
      <c r="BB60" s="77"/>
      <c r="BC60" s="78"/>
      <c r="BD60" s="195">
        <f>ROUND(ROUND(G57*AT60,0)*(1+AX35),0)+(ROUND(ROUND(S61*AT60,0)*(1+BB35),0))</f>
        <v>1182</v>
      </c>
      <c r="BE60" s="29"/>
      <c r="BF60" s="215"/>
    </row>
    <row r="61" spans="1:58" s="155" customFormat="1" ht="17.100000000000001" customHeight="1">
      <c r="A61" s="7">
        <v>16</v>
      </c>
      <c r="B61" s="8">
        <v>3357</v>
      </c>
      <c r="C61" s="9" t="s">
        <v>361</v>
      </c>
      <c r="D61" s="56"/>
      <c r="E61" s="56"/>
      <c r="F61" s="56"/>
      <c r="G61" s="56"/>
      <c r="H61" s="134"/>
      <c r="I61" s="134"/>
      <c r="J61" s="134"/>
      <c r="K61" s="14"/>
      <c r="L61" s="14"/>
      <c r="M61" s="14"/>
      <c r="N61" s="18"/>
      <c r="O61" s="135"/>
      <c r="P61" s="135"/>
      <c r="Q61" s="135"/>
      <c r="R61" s="135"/>
      <c r="S61" s="261">
        <v>163</v>
      </c>
      <c r="T61" s="261"/>
      <c r="U61" s="14" t="s">
        <v>121</v>
      </c>
      <c r="V61" s="135"/>
      <c r="W61" s="24"/>
      <c r="X61" s="27"/>
      <c r="Y61" s="27"/>
      <c r="Z61" s="117" t="s">
        <v>265</v>
      </c>
      <c r="AA61" s="92"/>
      <c r="AB61" s="92"/>
      <c r="AC61" s="92"/>
      <c r="AD61" s="92"/>
      <c r="AE61" s="92"/>
      <c r="AF61" s="24" t="s">
        <v>1792</v>
      </c>
      <c r="AG61" s="239">
        <v>0.7</v>
      </c>
      <c r="AH61" s="240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26"/>
      <c r="AT61" s="39"/>
      <c r="AU61" s="40"/>
      <c r="AV61" s="76"/>
      <c r="AW61" s="77"/>
      <c r="AX61" s="77"/>
      <c r="AY61" s="78"/>
      <c r="AZ61" s="76"/>
      <c r="BA61" s="77"/>
      <c r="BB61" s="77"/>
      <c r="BC61" s="78"/>
      <c r="BD61" s="195">
        <f>ROUND(ROUND(G57*AG62,0)*(1+AX35),0)+(ROUND(ROUND(S61*AG62,0)*(1+BB35),0))</f>
        <v>827</v>
      </c>
      <c r="BE61" s="29"/>
      <c r="BF61" s="215">
        <f>$G$57+S61</f>
        <v>815</v>
      </c>
    </row>
    <row r="62" spans="1:58" s="155" customFormat="1" ht="17.100000000000001" hidden="1" customHeight="1">
      <c r="A62" s="7">
        <v>16</v>
      </c>
      <c r="B62" s="8">
        <v>3358</v>
      </c>
      <c r="C62" s="9" t="s">
        <v>362</v>
      </c>
      <c r="D62" s="57"/>
      <c r="E62" s="58"/>
      <c r="F62" s="58"/>
      <c r="G62" s="58"/>
      <c r="H62" s="136"/>
      <c r="I62" s="136"/>
      <c r="J62" s="136"/>
      <c r="K62" s="20"/>
      <c r="L62" s="20"/>
      <c r="M62" s="20"/>
      <c r="N62" s="21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7"/>
      <c r="Z62" s="93" t="s">
        <v>2160</v>
      </c>
      <c r="AA62" s="94"/>
      <c r="AB62" s="94"/>
      <c r="AC62" s="94"/>
      <c r="AD62" s="94"/>
      <c r="AE62" s="94"/>
      <c r="AF62" s="22" t="s">
        <v>1792</v>
      </c>
      <c r="AG62" s="230">
        <v>0.7</v>
      </c>
      <c r="AH62" s="231"/>
      <c r="AI62" s="43" t="s">
        <v>1853</v>
      </c>
      <c r="AJ62" s="20"/>
      <c r="AK62" s="20"/>
      <c r="AL62" s="20"/>
      <c r="AM62" s="20"/>
      <c r="AN62" s="20"/>
      <c r="AO62" s="20"/>
      <c r="AP62" s="20"/>
      <c r="AQ62" s="20"/>
      <c r="AR62" s="20"/>
      <c r="AS62" s="22" t="s">
        <v>1792</v>
      </c>
      <c r="AT62" s="230">
        <v>1</v>
      </c>
      <c r="AU62" s="231"/>
      <c r="AV62" s="76"/>
      <c r="AW62" s="77"/>
      <c r="AX62" s="77"/>
      <c r="AY62" s="78"/>
      <c r="AZ62" s="76"/>
      <c r="BA62" s="77"/>
      <c r="BB62" s="77"/>
      <c r="BC62" s="78"/>
      <c r="BD62" s="195">
        <f>ROUND(ROUND(ROUND(G57*AG62,0)*AT62,0)*(1+AX35),0)+(ROUND(ROUND(ROUND(S61*AG62,0)*AT62,0)*(1+BB35),0))</f>
        <v>827</v>
      </c>
      <c r="BE62" s="29"/>
      <c r="BF62" s="215">
        <f t="shared" si="2"/>
        <v>571</v>
      </c>
    </row>
    <row r="63" spans="1:58" s="155" customFormat="1" ht="17.100000000000001" customHeight="1">
      <c r="A63" s="7">
        <v>16</v>
      </c>
      <c r="B63" s="8">
        <v>3359</v>
      </c>
      <c r="C63" s="9" t="s">
        <v>232</v>
      </c>
      <c r="D63" s="242" t="s">
        <v>1202</v>
      </c>
      <c r="E63" s="256"/>
      <c r="F63" s="256"/>
      <c r="G63" s="256"/>
      <c r="H63" s="256"/>
      <c r="I63" s="256"/>
      <c r="J63" s="256"/>
      <c r="K63" s="256"/>
      <c r="L63" s="256"/>
      <c r="M63" s="256"/>
      <c r="N63" s="15"/>
      <c r="O63" s="259" t="s">
        <v>867</v>
      </c>
      <c r="P63" s="256"/>
      <c r="Q63" s="256"/>
      <c r="R63" s="256"/>
      <c r="S63" s="256"/>
      <c r="T63" s="256"/>
      <c r="U63" s="256"/>
      <c r="V63" s="256"/>
      <c r="W63" s="256"/>
      <c r="X63" s="256"/>
      <c r="Y63" s="52"/>
      <c r="Z63" s="16"/>
      <c r="AA63" s="16"/>
      <c r="AB63" s="16"/>
      <c r="AC63" s="16"/>
      <c r="AD63" s="28"/>
      <c r="AE63" s="28"/>
      <c r="AF63" s="16"/>
      <c r="AG63" s="44"/>
      <c r="AH63" s="45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26"/>
      <c r="AT63" s="39"/>
      <c r="AU63" s="40"/>
      <c r="AV63" s="76"/>
      <c r="AW63" s="77"/>
      <c r="AX63" s="77"/>
      <c r="AY63" s="78"/>
      <c r="AZ63" s="76"/>
      <c r="BA63" s="77"/>
      <c r="BB63" s="77"/>
      <c r="BC63" s="78"/>
      <c r="BD63" s="195">
        <f>ROUND(G65*(1+AX35),0)+(ROUND(S65*(1+BB35),0))</f>
        <v>1202</v>
      </c>
      <c r="BE63" s="29"/>
      <c r="BF63" s="215"/>
    </row>
    <row r="64" spans="1:58" s="155" customFormat="1" ht="17.100000000000001" customHeight="1">
      <c r="A64" s="7">
        <v>16</v>
      </c>
      <c r="B64" s="8">
        <v>3360</v>
      </c>
      <c r="C64" s="9" t="s">
        <v>233</v>
      </c>
      <c r="D64" s="257"/>
      <c r="E64" s="258"/>
      <c r="F64" s="258"/>
      <c r="G64" s="258"/>
      <c r="H64" s="258"/>
      <c r="I64" s="258"/>
      <c r="J64" s="258"/>
      <c r="K64" s="258"/>
      <c r="L64" s="258"/>
      <c r="M64" s="258"/>
      <c r="N64" s="133"/>
      <c r="O64" s="257"/>
      <c r="P64" s="258"/>
      <c r="Q64" s="258"/>
      <c r="R64" s="258"/>
      <c r="S64" s="258"/>
      <c r="T64" s="258"/>
      <c r="U64" s="258"/>
      <c r="V64" s="258"/>
      <c r="W64" s="258"/>
      <c r="X64" s="258"/>
      <c r="Y64" s="48"/>
      <c r="Z64" s="19"/>
      <c r="AA64" s="20"/>
      <c r="AB64" s="20"/>
      <c r="AC64" s="20"/>
      <c r="AD64" s="31"/>
      <c r="AE64" s="31"/>
      <c r="AF64" s="122"/>
      <c r="AG64" s="122"/>
      <c r="AH64" s="129"/>
      <c r="AI64" s="43" t="s">
        <v>1853</v>
      </c>
      <c r="AJ64" s="20"/>
      <c r="AK64" s="20"/>
      <c r="AL64" s="20"/>
      <c r="AM64" s="20"/>
      <c r="AN64" s="20"/>
      <c r="AO64" s="20"/>
      <c r="AP64" s="20"/>
      <c r="AQ64" s="20"/>
      <c r="AR64" s="20"/>
      <c r="AS64" s="22" t="s">
        <v>1792</v>
      </c>
      <c r="AT64" s="230">
        <v>1</v>
      </c>
      <c r="AU64" s="231"/>
      <c r="AV64" s="76"/>
      <c r="AW64" s="77"/>
      <c r="AX64" s="77"/>
      <c r="AY64" s="78"/>
      <c r="AZ64" s="76"/>
      <c r="BA64" s="77"/>
      <c r="BB64" s="77"/>
      <c r="BC64" s="78"/>
      <c r="BD64" s="196">
        <f>ROUND(ROUND(G65*AT64,0)*(1+AX35),0)+(ROUND(ROUND(S65*AT64,0)*(1+BB35),0))</f>
        <v>1202</v>
      </c>
      <c r="BE64" s="29"/>
      <c r="BF64" s="215"/>
    </row>
    <row r="65" spans="1:58" s="155" customFormat="1" ht="17.100000000000001" customHeight="1">
      <c r="A65" s="7">
        <v>16</v>
      </c>
      <c r="B65" s="8">
        <v>3361</v>
      </c>
      <c r="C65" s="9" t="s">
        <v>363</v>
      </c>
      <c r="D65" s="57"/>
      <c r="E65" s="58"/>
      <c r="F65" s="137"/>
      <c r="G65" s="238">
        <v>734</v>
      </c>
      <c r="H65" s="238"/>
      <c r="I65" s="20" t="s">
        <v>121</v>
      </c>
      <c r="J65" s="20"/>
      <c r="K65" s="22"/>
      <c r="L65" s="59"/>
      <c r="M65" s="59"/>
      <c r="N65" s="141"/>
      <c r="O65" s="137"/>
      <c r="P65" s="137"/>
      <c r="Q65" s="137"/>
      <c r="R65" s="137"/>
      <c r="S65" s="265">
        <v>81</v>
      </c>
      <c r="T65" s="265"/>
      <c r="U65" s="20" t="s">
        <v>121</v>
      </c>
      <c r="V65" s="137"/>
      <c r="W65" s="22"/>
      <c r="X65" s="59"/>
      <c r="Y65" s="59"/>
      <c r="Z65" s="118" t="s">
        <v>265</v>
      </c>
      <c r="AA65" s="113"/>
      <c r="AB65" s="113"/>
      <c r="AC65" s="113"/>
      <c r="AD65" s="113"/>
      <c r="AE65" s="113"/>
      <c r="AF65" s="26" t="s">
        <v>1792</v>
      </c>
      <c r="AG65" s="236">
        <v>0.7</v>
      </c>
      <c r="AH65" s="23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26"/>
      <c r="AT65" s="39"/>
      <c r="AU65" s="40"/>
      <c r="AV65" s="79"/>
      <c r="AW65" s="80"/>
      <c r="AX65" s="80"/>
      <c r="AY65" s="81"/>
      <c r="AZ65" s="79"/>
      <c r="BA65" s="80"/>
      <c r="BB65" s="80"/>
      <c r="BC65" s="81"/>
      <c r="BD65" s="196">
        <f>ROUND(ROUND(G65*AG66,0)*(1+AX35),0)+(ROUND(ROUND(S65*AG66,0)*(1+BB35),0))</f>
        <v>842</v>
      </c>
      <c r="BE65" s="41"/>
      <c r="BF65" s="215">
        <f t="shared" ref="BF65" si="4">$G$65+S65</f>
        <v>815</v>
      </c>
    </row>
    <row r="66" spans="1:58" s="155" customFormat="1" ht="17.100000000000001" hidden="1" customHeight="1">
      <c r="A66" s="7">
        <v>16</v>
      </c>
      <c r="B66" s="8">
        <v>3362</v>
      </c>
      <c r="C66" s="9" t="s">
        <v>364</v>
      </c>
      <c r="D66" s="57"/>
      <c r="E66" s="58"/>
      <c r="F66" s="58"/>
      <c r="G66" s="137"/>
      <c r="H66" s="137"/>
      <c r="I66" s="137"/>
      <c r="J66" s="137"/>
      <c r="K66" s="137"/>
      <c r="L66" s="137"/>
      <c r="M66" s="22"/>
      <c r="N66" s="21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8"/>
      <c r="Z66" s="93" t="s">
        <v>2160</v>
      </c>
      <c r="AA66" s="94"/>
      <c r="AB66" s="94"/>
      <c r="AC66" s="94"/>
      <c r="AD66" s="94"/>
      <c r="AE66" s="94"/>
      <c r="AF66" s="22" t="s">
        <v>1792</v>
      </c>
      <c r="AG66" s="230">
        <v>0.7</v>
      </c>
      <c r="AH66" s="231"/>
      <c r="AI66" s="43" t="s">
        <v>1853</v>
      </c>
      <c r="AJ66" s="20"/>
      <c r="AK66" s="20"/>
      <c r="AL66" s="20"/>
      <c r="AM66" s="20"/>
      <c r="AN66" s="20"/>
      <c r="AO66" s="20"/>
      <c r="AP66" s="20"/>
      <c r="AQ66" s="20"/>
      <c r="AR66" s="20"/>
      <c r="AS66" s="22" t="s">
        <v>1792</v>
      </c>
      <c r="AT66" s="230">
        <v>1</v>
      </c>
      <c r="AU66" s="231"/>
      <c r="AV66" s="79"/>
      <c r="AW66" s="80"/>
      <c r="AX66" s="80"/>
      <c r="AY66" s="81"/>
      <c r="AZ66" s="79"/>
      <c r="BA66" s="80"/>
      <c r="BB66" s="80"/>
      <c r="BC66" s="81"/>
      <c r="BD66" s="111">
        <f>ROUND(ROUND(ROUND(G65*AG66,0)*AT66,0)*(1+AX35),0)+(ROUND(ROUND(ROUND(S65*AG66,0)*AT66,0)*(1+BB35),0))</f>
        <v>842</v>
      </c>
      <c r="BE66" s="41"/>
    </row>
    <row r="67" spans="1:58" ht="17.100000000000001" customHeight="1">
      <c r="A67" s="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</row>
    <row r="68" spans="1:58" ht="17.100000000000001" customHeight="1">
      <c r="A68" s="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</row>
    <row r="69" spans="1:58" s="155" customFormat="1" ht="17.100000000000001" customHeight="1">
      <c r="A69" s="25"/>
      <c r="B69" s="25"/>
      <c r="C69" s="14"/>
      <c r="D69" s="14"/>
      <c r="E69" s="14"/>
      <c r="F69" s="14"/>
      <c r="G69" s="14"/>
      <c r="H69" s="14"/>
      <c r="I69" s="14"/>
      <c r="J69" s="32"/>
      <c r="K69" s="14"/>
      <c r="L69" s="14"/>
      <c r="M69" s="14"/>
      <c r="N69" s="14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4"/>
      <c r="AA69" s="14"/>
      <c r="AB69" s="14"/>
      <c r="AC69" s="14"/>
      <c r="AD69" s="14"/>
      <c r="AE69" s="24"/>
      <c r="AF69" s="14"/>
      <c r="AG69" s="27"/>
      <c r="AH69" s="30"/>
      <c r="AI69" s="14"/>
      <c r="AJ69" s="14"/>
      <c r="AK69" s="14"/>
      <c r="AL69" s="27"/>
      <c r="AM69" s="30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4"/>
      <c r="BE69" s="121"/>
    </row>
    <row r="70" spans="1:58" s="155" customFormat="1" ht="17.100000000000001" customHeight="1">
      <c r="A70" s="25"/>
      <c r="B70" s="25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4"/>
      <c r="AA70" s="14"/>
      <c r="AB70" s="14"/>
      <c r="AC70" s="14"/>
      <c r="AD70" s="14"/>
      <c r="AE70" s="24"/>
      <c r="AF70" s="14"/>
      <c r="AG70" s="24"/>
      <c r="AH70" s="30"/>
      <c r="AI70" s="14"/>
      <c r="AJ70" s="14"/>
      <c r="AK70" s="14"/>
      <c r="AL70" s="27"/>
      <c r="AM70" s="30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4"/>
      <c r="BE70" s="121"/>
    </row>
    <row r="71" spans="1:58" s="155" customFormat="1" ht="17.100000000000001" customHeight="1">
      <c r="A71" s="25"/>
      <c r="B71" s="25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4"/>
      <c r="AA71" s="14"/>
      <c r="AB71" s="14"/>
      <c r="AC71" s="14"/>
      <c r="AD71" s="14"/>
      <c r="AE71" s="24"/>
      <c r="AF71" s="14"/>
      <c r="AG71" s="24"/>
      <c r="AH71" s="30"/>
      <c r="AI71" s="14"/>
      <c r="AJ71" s="14"/>
      <c r="AK71" s="14"/>
      <c r="AL71" s="13"/>
      <c r="AM71" s="13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34"/>
      <c r="BE71" s="121"/>
    </row>
    <row r="72" spans="1:58" s="155" customFormat="1" ht="17.100000000000001" customHeight="1">
      <c r="A72" s="25"/>
      <c r="B72" s="25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4"/>
      <c r="AA72" s="14"/>
      <c r="AB72" s="14"/>
      <c r="AC72" s="14"/>
      <c r="AD72" s="35"/>
      <c r="AE72" s="158"/>
      <c r="AF72" s="121"/>
      <c r="AG72" s="158"/>
      <c r="AH72" s="30"/>
      <c r="AI72" s="14"/>
      <c r="AJ72" s="14"/>
      <c r="AK72" s="14"/>
      <c r="AL72" s="27"/>
      <c r="AM72" s="30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4"/>
      <c r="BE72" s="121"/>
    </row>
    <row r="73" spans="1:58" s="155" customFormat="1" ht="17.100000000000001" customHeight="1">
      <c r="A73" s="25"/>
      <c r="B73" s="25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4"/>
      <c r="AA73" s="14"/>
      <c r="AB73" s="14"/>
      <c r="AC73" s="14"/>
      <c r="AD73" s="24"/>
      <c r="AE73" s="27"/>
      <c r="AF73" s="14"/>
      <c r="AG73" s="24"/>
      <c r="AH73" s="30"/>
      <c r="AI73" s="14"/>
      <c r="AJ73" s="14"/>
      <c r="AK73" s="14"/>
      <c r="AL73" s="27"/>
      <c r="AM73" s="30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4"/>
      <c r="BE73" s="121"/>
    </row>
    <row r="74" spans="1:58" s="155" customFormat="1" ht="17.100000000000001" customHeight="1">
      <c r="A74" s="25"/>
      <c r="B74" s="25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4"/>
      <c r="AA74" s="14"/>
      <c r="AB74" s="14"/>
      <c r="AC74" s="14"/>
      <c r="AD74" s="14"/>
      <c r="AE74" s="24"/>
      <c r="AF74" s="14"/>
      <c r="AG74" s="24"/>
      <c r="AH74" s="30"/>
      <c r="AI74" s="14"/>
      <c r="AJ74" s="14"/>
      <c r="AK74" s="14"/>
      <c r="AL74" s="13"/>
      <c r="AM74" s="13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34"/>
      <c r="BE74" s="121"/>
    </row>
    <row r="75" spans="1:58" s="155" customFormat="1" ht="17.100000000000001" customHeight="1">
      <c r="A75" s="25"/>
      <c r="B75" s="25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4"/>
      <c r="AA75" s="14"/>
      <c r="AB75" s="14"/>
      <c r="AC75" s="14"/>
      <c r="AD75" s="14"/>
      <c r="AE75" s="24"/>
      <c r="AF75" s="14"/>
      <c r="AG75" s="27"/>
      <c r="AH75" s="30"/>
      <c r="AI75" s="14"/>
      <c r="AJ75" s="14"/>
      <c r="AK75" s="14"/>
      <c r="AL75" s="27"/>
      <c r="AM75" s="30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4"/>
      <c r="BE75" s="121"/>
    </row>
    <row r="76" spans="1:58" ht="17.100000000000001" customHeight="1"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</row>
    <row r="77" spans="1:58" ht="17.100000000000001" customHeight="1"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</row>
    <row r="78" spans="1:58" ht="17.100000000000001" customHeight="1"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</row>
    <row r="79" spans="1:58" ht="17.100000000000001" customHeight="1"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58" ht="17.100000000000001" customHeight="1"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</row>
    <row r="81" spans="15:25" ht="17.100000000000001" customHeight="1"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</row>
    <row r="82" spans="15:25" ht="17.100000000000001" customHeight="1"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15:25" ht="17.100000000000001" customHeight="1"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</row>
  </sheetData>
  <mergeCells count="105">
    <mergeCell ref="G65:H65"/>
    <mergeCell ref="AT24:AU24"/>
    <mergeCell ref="AG26:AH26"/>
    <mergeCell ref="AT26:AU26"/>
    <mergeCell ref="S29:T29"/>
    <mergeCell ref="AT64:AU64"/>
    <mergeCell ref="S33:T33"/>
    <mergeCell ref="S37:T37"/>
    <mergeCell ref="AG66:AH66"/>
    <mergeCell ref="AT66:AU66"/>
    <mergeCell ref="AG58:AH58"/>
    <mergeCell ref="AT58:AU58"/>
    <mergeCell ref="AT60:AU60"/>
    <mergeCell ref="AT62:AU62"/>
    <mergeCell ref="S45:T45"/>
    <mergeCell ref="S49:T49"/>
    <mergeCell ref="S61:T61"/>
    <mergeCell ref="AT56:AU56"/>
    <mergeCell ref="AT54:AU54"/>
    <mergeCell ref="D63:M64"/>
    <mergeCell ref="D55:M56"/>
    <mergeCell ref="AG38:AH38"/>
    <mergeCell ref="AT38:AU38"/>
    <mergeCell ref="AT40:AU40"/>
    <mergeCell ref="AT8:AU8"/>
    <mergeCell ref="AT10:AU10"/>
    <mergeCell ref="AG10:AH10"/>
    <mergeCell ref="AT48:AU48"/>
    <mergeCell ref="AT16:AU16"/>
    <mergeCell ref="AT32:AU32"/>
    <mergeCell ref="S65:T65"/>
    <mergeCell ref="S57:T57"/>
    <mergeCell ref="AT50:AU50"/>
    <mergeCell ref="AT36:AU36"/>
    <mergeCell ref="AT52:AU52"/>
    <mergeCell ref="AG65:AH65"/>
    <mergeCell ref="AG37:AH37"/>
    <mergeCell ref="AG41:AH41"/>
    <mergeCell ref="AG45:AH45"/>
    <mergeCell ref="S41:T41"/>
    <mergeCell ref="O63:X64"/>
    <mergeCell ref="O59:X60"/>
    <mergeCell ref="O55:X56"/>
    <mergeCell ref="O51:X52"/>
    <mergeCell ref="O47:X48"/>
    <mergeCell ref="S53:T53"/>
    <mergeCell ref="AT46:AU46"/>
    <mergeCell ref="AT44:AU44"/>
    <mergeCell ref="AG9:AH9"/>
    <mergeCell ref="AG13:AH13"/>
    <mergeCell ref="AG17:AH17"/>
    <mergeCell ref="AG33:AH33"/>
    <mergeCell ref="AT12:AU12"/>
    <mergeCell ref="AG14:AH14"/>
    <mergeCell ref="AT14:AU14"/>
    <mergeCell ref="AT22:AU22"/>
    <mergeCell ref="AG30:AH30"/>
    <mergeCell ref="AG18:AH18"/>
    <mergeCell ref="O11:X12"/>
    <mergeCell ref="O15:X16"/>
    <mergeCell ref="BB35:BC35"/>
    <mergeCell ref="AV33:AY34"/>
    <mergeCell ref="AZ33:BC34"/>
    <mergeCell ref="AT18:AU18"/>
    <mergeCell ref="AT20:AU20"/>
    <mergeCell ref="AT30:AU30"/>
    <mergeCell ref="AT34:AU34"/>
    <mergeCell ref="AT28:AU28"/>
    <mergeCell ref="AG34:AH34"/>
    <mergeCell ref="AX35:AY35"/>
    <mergeCell ref="AG42:AH42"/>
    <mergeCell ref="AT42:AU42"/>
    <mergeCell ref="AG49:AH49"/>
    <mergeCell ref="AG46:AH46"/>
    <mergeCell ref="AG62:AH62"/>
    <mergeCell ref="AG50:AH50"/>
    <mergeCell ref="G57:H57"/>
    <mergeCell ref="G45:H45"/>
    <mergeCell ref="S25:T25"/>
    <mergeCell ref="AG61:AH61"/>
    <mergeCell ref="AG29:AH29"/>
    <mergeCell ref="AB5:AE5"/>
    <mergeCell ref="D7:M8"/>
    <mergeCell ref="D27:M28"/>
    <mergeCell ref="D43:M44"/>
    <mergeCell ref="O35:X36"/>
    <mergeCell ref="O31:X32"/>
    <mergeCell ref="AG57:AH57"/>
    <mergeCell ref="AG54:AH54"/>
    <mergeCell ref="O27:X28"/>
    <mergeCell ref="O23:X24"/>
    <mergeCell ref="AG22:AH22"/>
    <mergeCell ref="AG21:AH21"/>
    <mergeCell ref="AG25:AH25"/>
    <mergeCell ref="AG53:AH53"/>
    <mergeCell ref="O43:X44"/>
    <mergeCell ref="O39:X40"/>
    <mergeCell ref="G29:H29"/>
    <mergeCell ref="O7:X8"/>
    <mergeCell ref="S17:T17"/>
    <mergeCell ref="G9:H9"/>
    <mergeCell ref="O19:X20"/>
    <mergeCell ref="S21:T21"/>
    <mergeCell ref="S9:T9"/>
    <mergeCell ref="S13:T13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  <rowBreaks count="1" manualBreakCount="1">
    <brk id="68" max="4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BB83"/>
  <sheetViews>
    <sheetView view="pageBreakPreview" topLeftCell="A25" zoomScale="85" zoomScaleNormal="100" zoomScaleSheetLayoutView="85" workbookViewId="0">
      <selection activeCell="AG68" sqref="AG68"/>
    </sheetView>
  </sheetViews>
  <sheetFormatPr defaultRowHeight="17.100000000000001" customHeight="1"/>
  <cols>
    <col min="1" max="1" width="4.625" style="149" customWidth="1"/>
    <col min="2" max="2" width="7.625" style="149" customWidth="1"/>
    <col min="3" max="3" width="35.625" style="10" customWidth="1"/>
    <col min="4" max="10" width="2.375" style="149" customWidth="1"/>
    <col min="11" max="14" width="2.375" style="10" customWidth="1"/>
    <col min="15" max="25" width="2.375" style="149" customWidth="1"/>
    <col min="26" max="26" width="2.375" style="10" customWidth="1"/>
    <col min="27" max="30" width="2.375" style="149" customWidth="1"/>
    <col min="31" max="31" width="2.375" style="150" customWidth="1"/>
    <col min="32" max="32" width="2.375" style="149" customWidth="1"/>
    <col min="33" max="34" width="2.375" style="150" customWidth="1"/>
    <col min="35" max="51" width="2.375" style="149" customWidth="1"/>
    <col min="52" max="53" width="8.625" style="149" customWidth="1"/>
    <col min="54" max="54" width="4.5" style="149" bestFit="1" customWidth="1"/>
    <col min="55" max="16384" width="9" style="149"/>
  </cols>
  <sheetData>
    <row r="1" spans="1:54" ht="17.100000000000001" customHeight="1">
      <c r="A1" s="1"/>
    </row>
    <row r="2" spans="1:54" ht="17.100000000000001" customHeight="1">
      <c r="A2" s="1"/>
    </row>
    <row r="3" spans="1:54" ht="17.100000000000001" customHeight="1">
      <c r="A3" s="1"/>
    </row>
    <row r="4" spans="1:54" ht="17.100000000000001" customHeight="1">
      <c r="A4" s="1"/>
      <c r="B4" s="1" t="s">
        <v>1219</v>
      </c>
    </row>
    <row r="5" spans="1:54" s="155" customFormat="1" ht="17.100000000000001" customHeight="1">
      <c r="A5" s="2" t="s">
        <v>122</v>
      </c>
      <c r="B5" s="151"/>
      <c r="C5" s="11" t="s">
        <v>114</v>
      </c>
      <c r="D5" s="152"/>
      <c r="E5" s="148"/>
      <c r="F5" s="148"/>
      <c r="G5" s="148"/>
      <c r="H5" s="148"/>
      <c r="I5" s="148"/>
      <c r="J5" s="148"/>
      <c r="K5" s="16"/>
      <c r="L5" s="16"/>
      <c r="M5" s="16"/>
      <c r="N5" s="16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255" t="s">
        <v>123</v>
      </c>
      <c r="AA5" s="255"/>
      <c r="AB5" s="255"/>
      <c r="AC5" s="255"/>
      <c r="AD5" s="12"/>
      <c r="AE5" s="153"/>
      <c r="AF5" s="148"/>
      <c r="AG5" s="153"/>
      <c r="AH5" s="153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3" t="s">
        <v>115</v>
      </c>
      <c r="BA5" s="3" t="s">
        <v>116</v>
      </c>
      <c r="BB5" s="121"/>
    </row>
    <row r="6" spans="1:54" s="155" customFormat="1" ht="17.100000000000001" customHeight="1">
      <c r="A6" s="4" t="s">
        <v>117</v>
      </c>
      <c r="B6" s="5" t="s">
        <v>118</v>
      </c>
      <c r="C6" s="21"/>
      <c r="D6" s="164"/>
      <c r="E6" s="165"/>
      <c r="F6" s="165"/>
      <c r="G6" s="165"/>
      <c r="H6" s="165"/>
      <c r="I6" s="70" t="s">
        <v>786</v>
      </c>
      <c r="J6" s="165"/>
      <c r="K6" s="71"/>
      <c r="L6" s="71"/>
      <c r="M6" s="71"/>
      <c r="N6" s="72"/>
      <c r="O6" s="122"/>
      <c r="P6" s="122"/>
      <c r="Q6" s="122"/>
      <c r="R6" s="122"/>
      <c r="S6" s="122"/>
      <c r="T6" s="102"/>
      <c r="U6" s="122"/>
      <c r="V6" s="122"/>
      <c r="W6" s="122"/>
      <c r="X6" s="122"/>
      <c r="Y6" s="122"/>
      <c r="Z6" s="20"/>
      <c r="AA6" s="122"/>
      <c r="AB6" s="122"/>
      <c r="AC6" s="122"/>
      <c r="AD6" s="122"/>
      <c r="AE6" s="156"/>
      <c r="AF6" s="122"/>
      <c r="AG6" s="156"/>
      <c r="AH6" s="156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6" t="s">
        <v>119</v>
      </c>
      <c r="BA6" s="6" t="s">
        <v>120</v>
      </c>
      <c r="BB6" s="121"/>
    </row>
    <row r="7" spans="1:54" s="155" customFormat="1" ht="17.100000000000001" customHeight="1">
      <c r="A7" s="7">
        <v>16</v>
      </c>
      <c r="B7" s="8">
        <v>3363</v>
      </c>
      <c r="C7" s="9" t="s">
        <v>2128</v>
      </c>
      <c r="D7" s="242" t="s">
        <v>111</v>
      </c>
      <c r="E7" s="256"/>
      <c r="F7" s="256"/>
      <c r="G7" s="256"/>
      <c r="H7" s="256"/>
      <c r="I7" s="256"/>
      <c r="J7" s="256"/>
      <c r="K7" s="256"/>
      <c r="L7" s="256"/>
      <c r="M7" s="256"/>
      <c r="N7" s="15"/>
      <c r="O7" s="259" t="s">
        <v>245</v>
      </c>
      <c r="P7" s="256"/>
      <c r="Q7" s="256"/>
      <c r="R7" s="256"/>
      <c r="S7" s="256"/>
      <c r="T7" s="256"/>
      <c r="U7" s="256"/>
      <c r="V7" s="256"/>
      <c r="W7" s="256"/>
      <c r="X7" s="256"/>
      <c r="Y7" s="52"/>
      <c r="Z7" s="16"/>
      <c r="AA7" s="16"/>
      <c r="AB7" s="16"/>
      <c r="AC7" s="16"/>
      <c r="AD7" s="28"/>
      <c r="AE7" s="28"/>
      <c r="AF7" s="16"/>
      <c r="AG7" s="44"/>
      <c r="AH7" s="45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26"/>
      <c r="AT7" s="39"/>
      <c r="AU7" s="40"/>
      <c r="AV7" s="73"/>
      <c r="AW7" s="74"/>
      <c r="AX7" s="74"/>
      <c r="AY7" s="75"/>
      <c r="AZ7" s="195">
        <f>ROUND(ROUND(G9*(1+AX35),0)+V9,0)</f>
        <v>455</v>
      </c>
      <c r="BA7" s="49" t="s">
        <v>1790</v>
      </c>
    </row>
    <row r="8" spans="1:54" s="155" customFormat="1" ht="17.100000000000001" customHeight="1">
      <c r="A8" s="7">
        <v>16</v>
      </c>
      <c r="B8" s="8">
        <v>3364</v>
      </c>
      <c r="C8" s="9" t="s">
        <v>2129</v>
      </c>
      <c r="D8" s="257"/>
      <c r="E8" s="258"/>
      <c r="F8" s="258"/>
      <c r="G8" s="258"/>
      <c r="H8" s="258"/>
      <c r="I8" s="258"/>
      <c r="J8" s="258"/>
      <c r="K8" s="258"/>
      <c r="L8" s="258"/>
      <c r="M8" s="258"/>
      <c r="N8" s="133"/>
      <c r="O8" s="257"/>
      <c r="P8" s="258"/>
      <c r="Q8" s="258"/>
      <c r="R8" s="258"/>
      <c r="S8" s="258"/>
      <c r="T8" s="258"/>
      <c r="U8" s="258"/>
      <c r="V8" s="258"/>
      <c r="W8" s="258"/>
      <c r="X8" s="258"/>
      <c r="Y8" s="48"/>
      <c r="Z8" s="19"/>
      <c r="AA8" s="20"/>
      <c r="AB8" s="20"/>
      <c r="AC8" s="20"/>
      <c r="AD8" s="31"/>
      <c r="AE8" s="31"/>
      <c r="AF8" s="122"/>
      <c r="AG8" s="122"/>
      <c r="AH8" s="129"/>
      <c r="AI8" s="43" t="s">
        <v>1853</v>
      </c>
      <c r="AJ8" s="20"/>
      <c r="AK8" s="20"/>
      <c r="AL8" s="20"/>
      <c r="AM8" s="20"/>
      <c r="AN8" s="20"/>
      <c r="AO8" s="20"/>
      <c r="AP8" s="20"/>
      <c r="AQ8" s="20"/>
      <c r="AR8" s="20"/>
      <c r="AS8" s="22" t="s">
        <v>1792</v>
      </c>
      <c r="AT8" s="230">
        <v>1</v>
      </c>
      <c r="AU8" s="231"/>
      <c r="AV8" s="76"/>
      <c r="AW8" s="77"/>
      <c r="AX8" s="77"/>
      <c r="AY8" s="78"/>
      <c r="AZ8" s="195">
        <f>ROUND(ROUND(G9*AT8,0)*(1+AX35),0)+(ROUND(V9*AT8,0))</f>
        <v>455</v>
      </c>
      <c r="BA8" s="29"/>
    </row>
    <row r="9" spans="1:54" s="155" customFormat="1" ht="17.100000000000001" customHeight="1">
      <c r="A9" s="7">
        <v>16</v>
      </c>
      <c r="B9" s="8">
        <v>3365</v>
      </c>
      <c r="C9" s="9" t="s">
        <v>365</v>
      </c>
      <c r="D9" s="55"/>
      <c r="E9" s="56"/>
      <c r="F9" s="135"/>
      <c r="G9" s="241">
        <v>249</v>
      </c>
      <c r="H9" s="241"/>
      <c r="I9" s="14" t="s">
        <v>121</v>
      </c>
      <c r="J9" s="14"/>
      <c r="K9" s="24"/>
      <c r="L9" s="135"/>
      <c r="M9" s="135"/>
      <c r="N9" s="133"/>
      <c r="O9" s="135"/>
      <c r="P9" s="135"/>
      <c r="Q9" s="135"/>
      <c r="R9" s="135"/>
      <c r="S9" s="135"/>
      <c r="T9" s="135"/>
      <c r="U9" s="135"/>
      <c r="V9" s="260">
        <v>144</v>
      </c>
      <c r="W9" s="260"/>
      <c r="X9" s="14" t="s">
        <v>121</v>
      </c>
      <c r="Y9" s="14"/>
      <c r="Z9" s="117" t="s">
        <v>265</v>
      </c>
      <c r="AA9" s="92"/>
      <c r="AB9" s="92"/>
      <c r="AC9" s="92"/>
      <c r="AD9" s="92"/>
      <c r="AE9" s="92"/>
      <c r="AF9" s="24" t="s">
        <v>1792</v>
      </c>
      <c r="AG9" s="239">
        <v>0.7</v>
      </c>
      <c r="AH9" s="240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26"/>
      <c r="AT9" s="39"/>
      <c r="AU9" s="40"/>
      <c r="AV9" s="76"/>
      <c r="AW9" s="77"/>
      <c r="AX9" s="77"/>
      <c r="AY9" s="78"/>
      <c r="AZ9" s="195">
        <f>ROUND(ROUND(G9*AG10,0)*(1+AX35),0)+(ROUND(V9*AG10,0))</f>
        <v>319</v>
      </c>
      <c r="BA9" s="29"/>
      <c r="BB9" s="215">
        <f>$G$9+V9</f>
        <v>393</v>
      </c>
    </row>
    <row r="10" spans="1:54" s="155" customFormat="1" ht="17.100000000000001" hidden="1" customHeight="1">
      <c r="A10" s="7">
        <v>16</v>
      </c>
      <c r="B10" s="8">
        <v>3366</v>
      </c>
      <c r="C10" s="9" t="s">
        <v>366</v>
      </c>
      <c r="D10" s="55"/>
      <c r="E10" s="56"/>
      <c r="F10" s="56"/>
      <c r="G10" s="135"/>
      <c r="H10" s="135"/>
      <c r="I10" s="135"/>
      <c r="J10" s="135"/>
      <c r="K10" s="135"/>
      <c r="L10" s="201"/>
      <c r="M10" s="202"/>
      <c r="N10" s="18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60"/>
      <c r="Z10" s="93"/>
      <c r="AA10" s="94"/>
      <c r="AB10" s="94"/>
      <c r="AC10" s="94"/>
      <c r="AD10" s="94"/>
      <c r="AE10" s="94"/>
      <c r="AF10" s="22" t="s">
        <v>1792</v>
      </c>
      <c r="AG10" s="230">
        <v>0.7</v>
      </c>
      <c r="AH10" s="231"/>
      <c r="AI10" s="43" t="s">
        <v>1853</v>
      </c>
      <c r="AJ10" s="20"/>
      <c r="AK10" s="20"/>
      <c r="AL10" s="20"/>
      <c r="AM10" s="20"/>
      <c r="AN10" s="20"/>
      <c r="AO10" s="20"/>
      <c r="AP10" s="20"/>
      <c r="AQ10" s="20"/>
      <c r="AR10" s="20"/>
      <c r="AS10" s="22" t="s">
        <v>1792</v>
      </c>
      <c r="AT10" s="230">
        <v>1</v>
      </c>
      <c r="AU10" s="231"/>
      <c r="AV10" s="76"/>
      <c r="AW10" s="77"/>
      <c r="AX10" s="77"/>
      <c r="AY10" s="78"/>
      <c r="AZ10" s="195">
        <f>ROUND(ROUND(ROUND(G9*AG10,0)*AT10,0)*(1+AX35),0)+(ROUND(ROUND(V9*AG10,0)*AT10,0))</f>
        <v>319</v>
      </c>
      <c r="BA10" s="29"/>
      <c r="BB10" s="215">
        <f t="shared" ref="BB10:BB25" si="0">$G$9+V10</f>
        <v>249</v>
      </c>
    </row>
    <row r="11" spans="1:54" s="155" customFormat="1" ht="17.100000000000001" customHeight="1">
      <c r="A11" s="7">
        <v>16</v>
      </c>
      <c r="B11" s="8">
        <v>3367</v>
      </c>
      <c r="C11" s="9" t="s">
        <v>2130</v>
      </c>
      <c r="D11" s="55"/>
      <c r="E11" s="56"/>
      <c r="F11" s="56"/>
      <c r="G11" s="56"/>
      <c r="H11" s="134"/>
      <c r="I11" s="134"/>
      <c r="J11" s="134"/>
      <c r="K11" s="14"/>
      <c r="L11" s="14"/>
      <c r="M11" s="14"/>
      <c r="N11" s="18"/>
      <c r="O11" s="259" t="s">
        <v>246</v>
      </c>
      <c r="P11" s="256"/>
      <c r="Q11" s="256"/>
      <c r="R11" s="256"/>
      <c r="S11" s="256"/>
      <c r="T11" s="256"/>
      <c r="U11" s="256"/>
      <c r="V11" s="256"/>
      <c r="W11" s="256"/>
      <c r="X11" s="256"/>
      <c r="Y11" s="52"/>
      <c r="Z11" s="16"/>
      <c r="AA11" s="16"/>
      <c r="AB11" s="16"/>
      <c r="AC11" s="16"/>
      <c r="AD11" s="28"/>
      <c r="AE11" s="28"/>
      <c r="AF11" s="16"/>
      <c r="AG11" s="44"/>
      <c r="AH11" s="45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26"/>
      <c r="AT11" s="39"/>
      <c r="AU11" s="40"/>
      <c r="AV11" s="76"/>
      <c r="AW11" s="77"/>
      <c r="AX11" s="77"/>
      <c r="AY11" s="78"/>
      <c r="AZ11" s="195">
        <f>ROUND(ROUND(G9*(1+AX35),0)+V13,0)</f>
        <v>633</v>
      </c>
      <c r="BA11" s="29"/>
      <c r="BB11" s="215"/>
    </row>
    <row r="12" spans="1:54" s="155" customFormat="1" ht="17.100000000000001" customHeight="1">
      <c r="A12" s="7">
        <v>16</v>
      </c>
      <c r="B12" s="8">
        <v>3368</v>
      </c>
      <c r="C12" s="9" t="s">
        <v>2131</v>
      </c>
      <c r="D12" s="56"/>
      <c r="E12" s="56"/>
      <c r="F12" s="56"/>
      <c r="G12" s="56"/>
      <c r="H12" s="134"/>
      <c r="I12" s="134"/>
      <c r="J12" s="134"/>
      <c r="K12" s="14"/>
      <c r="L12" s="14"/>
      <c r="M12" s="14"/>
      <c r="N12" s="18"/>
      <c r="O12" s="257"/>
      <c r="P12" s="258"/>
      <c r="Q12" s="258"/>
      <c r="R12" s="258"/>
      <c r="S12" s="258"/>
      <c r="T12" s="258"/>
      <c r="U12" s="258"/>
      <c r="V12" s="258"/>
      <c r="W12" s="258"/>
      <c r="X12" s="258"/>
      <c r="Y12" s="48"/>
      <c r="Z12" s="19"/>
      <c r="AA12" s="20"/>
      <c r="AB12" s="20"/>
      <c r="AC12" s="20"/>
      <c r="AD12" s="31"/>
      <c r="AE12" s="31"/>
      <c r="AF12" s="122"/>
      <c r="AG12" s="122"/>
      <c r="AH12" s="129"/>
      <c r="AI12" s="43" t="s">
        <v>1853</v>
      </c>
      <c r="AJ12" s="20"/>
      <c r="AK12" s="20"/>
      <c r="AL12" s="20"/>
      <c r="AM12" s="20"/>
      <c r="AN12" s="20"/>
      <c r="AO12" s="20"/>
      <c r="AP12" s="20"/>
      <c r="AQ12" s="20"/>
      <c r="AR12" s="20"/>
      <c r="AS12" s="22" t="s">
        <v>1792</v>
      </c>
      <c r="AT12" s="230">
        <v>1</v>
      </c>
      <c r="AU12" s="231"/>
      <c r="AV12" s="76"/>
      <c r="AW12" s="77"/>
      <c r="AX12" s="77"/>
      <c r="AY12" s="78"/>
      <c r="AZ12" s="195">
        <f>ROUND(ROUND(G9*AT12,0)*(1+AX35),0)+(ROUND(V13*AT12,0))</f>
        <v>633</v>
      </c>
      <c r="BA12" s="29"/>
      <c r="BB12" s="215"/>
    </row>
    <row r="13" spans="1:54" s="155" customFormat="1" ht="17.100000000000001" customHeight="1">
      <c r="A13" s="7">
        <v>16</v>
      </c>
      <c r="B13" s="8">
        <v>3369</v>
      </c>
      <c r="C13" s="9" t="s">
        <v>367</v>
      </c>
      <c r="D13" s="56"/>
      <c r="E13" s="56"/>
      <c r="F13" s="56"/>
      <c r="G13" s="56"/>
      <c r="H13" s="134"/>
      <c r="I13" s="134"/>
      <c r="J13" s="134"/>
      <c r="K13" s="14"/>
      <c r="L13" s="14"/>
      <c r="M13" s="14"/>
      <c r="N13" s="18"/>
      <c r="O13" s="135"/>
      <c r="P13" s="135"/>
      <c r="Q13" s="135"/>
      <c r="R13" s="135"/>
      <c r="S13" s="135"/>
      <c r="T13" s="135"/>
      <c r="U13" s="135"/>
      <c r="V13" s="260">
        <v>322</v>
      </c>
      <c r="W13" s="260"/>
      <c r="X13" s="14" t="s">
        <v>121</v>
      </c>
      <c r="Y13" s="14"/>
      <c r="Z13" s="117" t="s">
        <v>265</v>
      </c>
      <c r="AA13" s="92"/>
      <c r="AB13" s="92"/>
      <c r="AC13" s="92"/>
      <c r="AD13" s="92"/>
      <c r="AE13" s="92"/>
      <c r="AF13" s="24" t="s">
        <v>1792</v>
      </c>
      <c r="AG13" s="239">
        <v>0.7</v>
      </c>
      <c r="AH13" s="240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26"/>
      <c r="AT13" s="39"/>
      <c r="AU13" s="40"/>
      <c r="AV13" s="76"/>
      <c r="AW13" s="77"/>
      <c r="AX13" s="77"/>
      <c r="AY13" s="78"/>
      <c r="AZ13" s="195">
        <f>ROUND(ROUND(G9*AG14,0)*(1+AX35),0)+(ROUND(V13*AG14,0))</f>
        <v>443</v>
      </c>
      <c r="BA13" s="29"/>
      <c r="BB13" s="215">
        <f t="shared" si="0"/>
        <v>571</v>
      </c>
    </row>
    <row r="14" spans="1:54" s="155" customFormat="1" ht="17.100000000000001" hidden="1" customHeight="1">
      <c r="A14" s="7">
        <v>16</v>
      </c>
      <c r="B14" s="8">
        <v>3370</v>
      </c>
      <c r="C14" s="9" t="s">
        <v>368</v>
      </c>
      <c r="D14" s="56"/>
      <c r="E14" s="56"/>
      <c r="F14" s="56"/>
      <c r="G14" s="56"/>
      <c r="H14" s="134"/>
      <c r="I14" s="134"/>
      <c r="J14" s="134"/>
      <c r="K14" s="14"/>
      <c r="L14" s="14"/>
      <c r="M14" s="14"/>
      <c r="N14" s="18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60"/>
      <c r="Z14" s="93"/>
      <c r="AA14" s="94"/>
      <c r="AB14" s="94"/>
      <c r="AC14" s="94"/>
      <c r="AD14" s="94"/>
      <c r="AE14" s="94"/>
      <c r="AF14" s="22" t="s">
        <v>1792</v>
      </c>
      <c r="AG14" s="230">
        <v>0.7</v>
      </c>
      <c r="AH14" s="231"/>
      <c r="AI14" s="43" t="s">
        <v>1853</v>
      </c>
      <c r="AJ14" s="20"/>
      <c r="AK14" s="20"/>
      <c r="AL14" s="20"/>
      <c r="AM14" s="20"/>
      <c r="AN14" s="20"/>
      <c r="AO14" s="20"/>
      <c r="AP14" s="20"/>
      <c r="AQ14" s="20"/>
      <c r="AR14" s="20"/>
      <c r="AS14" s="22" t="s">
        <v>1792</v>
      </c>
      <c r="AT14" s="230">
        <v>1</v>
      </c>
      <c r="AU14" s="231"/>
      <c r="AV14" s="76"/>
      <c r="AW14" s="77"/>
      <c r="AX14" s="77"/>
      <c r="AY14" s="78"/>
      <c r="AZ14" s="195">
        <f>ROUND(ROUND(ROUND(G9*AG14,0)*AT14,0)*(1+AX35),0)+(ROUND(ROUND(V13*AG14,0)*AT14,0))</f>
        <v>443</v>
      </c>
      <c r="BA14" s="29"/>
      <c r="BB14" s="215">
        <f t="shared" si="0"/>
        <v>249</v>
      </c>
    </row>
    <row r="15" spans="1:54" s="155" customFormat="1" ht="17.100000000000001" customHeight="1">
      <c r="A15" s="7">
        <v>16</v>
      </c>
      <c r="B15" s="8">
        <v>3371</v>
      </c>
      <c r="C15" s="9" t="s">
        <v>2132</v>
      </c>
      <c r="D15" s="56"/>
      <c r="E15" s="56"/>
      <c r="F15" s="56"/>
      <c r="G15" s="56"/>
      <c r="H15" s="134"/>
      <c r="I15" s="134"/>
      <c r="J15" s="134"/>
      <c r="K15" s="14"/>
      <c r="L15" s="14"/>
      <c r="M15" s="14"/>
      <c r="N15" s="14"/>
      <c r="O15" s="259" t="s">
        <v>247</v>
      </c>
      <c r="P15" s="256"/>
      <c r="Q15" s="256"/>
      <c r="R15" s="256"/>
      <c r="S15" s="256"/>
      <c r="T15" s="256"/>
      <c r="U15" s="256"/>
      <c r="V15" s="256"/>
      <c r="W15" s="256"/>
      <c r="X15" s="256"/>
      <c r="Y15" s="52"/>
      <c r="Z15" s="16"/>
      <c r="AA15" s="16"/>
      <c r="AB15" s="16"/>
      <c r="AC15" s="16"/>
      <c r="AD15" s="28"/>
      <c r="AE15" s="28"/>
      <c r="AF15" s="16"/>
      <c r="AG15" s="44"/>
      <c r="AH15" s="45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26"/>
      <c r="AT15" s="39"/>
      <c r="AU15" s="40"/>
      <c r="AV15" s="76"/>
      <c r="AW15" s="77"/>
      <c r="AX15" s="77"/>
      <c r="AY15" s="78"/>
      <c r="AZ15" s="195">
        <f>ROUND(ROUND(G9*(1+AX35),0)+V17,0)</f>
        <v>714</v>
      </c>
      <c r="BA15" s="29"/>
      <c r="BB15" s="215"/>
    </row>
    <row r="16" spans="1:54" s="155" customFormat="1" ht="17.100000000000001" customHeight="1">
      <c r="A16" s="7">
        <v>16</v>
      </c>
      <c r="B16" s="8">
        <v>3372</v>
      </c>
      <c r="C16" s="9" t="s">
        <v>2133</v>
      </c>
      <c r="D16" s="56"/>
      <c r="E16" s="56"/>
      <c r="F16" s="56"/>
      <c r="G16" s="56"/>
      <c r="H16" s="134"/>
      <c r="I16" s="134"/>
      <c r="J16" s="134"/>
      <c r="K16" s="14"/>
      <c r="L16" s="14"/>
      <c r="M16" s="14"/>
      <c r="N16" s="14"/>
      <c r="O16" s="257"/>
      <c r="P16" s="258"/>
      <c r="Q16" s="258"/>
      <c r="R16" s="258"/>
      <c r="S16" s="258"/>
      <c r="T16" s="258"/>
      <c r="U16" s="258"/>
      <c r="V16" s="258"/>
      <c r="W16" s="258"/>
      <c r="X16" s="258"/>
      <c r="Y16" s="48"/>
      <c r="Z16" s="19"/>
      <c r="AA16" s="20"/>
      <c r="AB16" s="20"/>
      <c r="AC16" s="20"/>
      <c r="AD16" s="31"/>
      <c r="AE16" s="31"/>
      <c r="AF16" s="122"/>
      <c r="AG16" s="122"/>
      <c r="AH16" s="129"/>
      <c r="AI16" s="43" t="s">
        <v>1853</v>
      </c>
      <c r="AJ16" s="20"/>
      <c r="AK16" s="20"/>
      <c r="AL16" s="20"/>
      <c r="AM16" s="20"/>
      <c r="AN16" s="20"/>
      <c r="AO16" s="20"/>
      <c r="AP16" s="20"/>
      <c r="AQ16" s="20"/>
      <c r="AR16" s="20"/>
      <c r="AS16" s="22" t="s">
        <v>1792</v>
      </c>
      <c r="AT16" s="230">
        <v>1</v>
      </c>
      <c r="AU16" s="231"/>
      <c r="AV16" s="76"/>
      <c r="AW16" s="77"/>
      <c r="AX16" s="77"/>
      <c r="AY16" s="78"/>
      <c r="AZ16" s="195">
        <f>ROUND(ROUND(G9*AT16,0)*(1+AX35),0)+(ROUND(V17*AT16,0))</f>
        <v>714</v>
      </c>
      <c r="BA16" s="29"/>
      <c r="BB16" s="215"/>
    </row>
    <row r="17" spans="1:54" s="155" customFormat="1" ht="17.100000000000001" customHeight="1">
      <c r="A17" s="7">
        <v>16</v>
      </c>
      <c r="B17" s="8">
        <v>3373</v>
      </c>
      <c r="C17" s="9" t="s">
        <v>369</v>
      </c>
      <c r="D17" s="56"/>
      <c r="E17" s="56"/>
      <c r="F17" s="56"/>
      <c r="G17" s="56"/>
      <c r="H17" s="134"/>
      <c r="I17" s="134"/>
      <c r="J17" s="134"/>
      <c r="K17" s="14"/>
      <c r="L17" s="14"/>
      <c r="M17" s="14"/>
      <c r="N17" s="14"/>
      <c r="O17" s="140"/>
      <c r="P17" s="135"/>
      <c r="Q17" s="135"/>
      <c r="R17" s="135"/>
      <c r="S17" s="135"/>
      <c r="T17" s="135"/>
      <c r="U17" s="135"/>
      <c r="V17" s="260">
        <v>403</v>
      </c>
      <c r="W17" s="260"/>
      <c r="X17" s="14" t="s">
        <v>121</v>
      </c>
      <c r="Y17" s="14"/>
      <c r="Z17" s="117" t="s">
        <v>265</v>
      </c>
      <c r="AA17" s="92"/>
      <c r="AB17" s="92"/>
      <c r="AC17" s="92"/>
      <c r="AD17" s="92"/>
      <c r="AE17" s="92"/>
      <c r="AF17" s="24" t="s">
        <v>1792</v>
      </c>
      <c r="AG17" s="239">
        <v>0.7</v>
      </c>
      <c r="AH17" s="240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26"/>
      <c r="AT17" s="39"/>
      <c r="AU17" s="40"/>
      <c r="AV17" s="76"/>
      <c r="AW17" s="77"/>
      <c r="AX17" s="77"/>
      <c r="AY17" s="78"/>
      <c r="AZ17" s="195">
        <f>ROUND(ROUND(G9*AG18,0)*(1+AX35),0)+(ROUND(V17*AG18,0))</f>
        <v>500</v>
      </c>
      <c r="BA17" s="29"/>
      <c r="BB17" s="215">
        <f t="shared" si="0"/>
        <v>652</v>
      </c>
    </row>
    <row r="18" spans="1:54" s="155" customFormat="1" ht="17.100000000000001" hidden="1" customHeight="1">
      <c r="A18" s="7">
        <v>16</v>
      </c>
      <c r="B18" s="8">
        <v>3374</v>
      </c>
      <c r="C18" s="9" t="s">
        <v>370</v>
      </c>
      <c r="D18" s="56"/>
      <c r="E18" s="56"/>
      <c r="F18" s="56"/>
      <c r="G18" s="56"/>
      <c r="H18" s="134"/>
      <c r="I18" s="134"/>
      <c r="J18" s="134"/>
      <c r="K18" s="14"/>
      <c r="L18" s="14"/>
      <c r="M18" s="14"/>
      <c r="N18" s="14"/>
      <c r="O18" s="61"/>
      <c r="P18" s="59"/>
      <c r="Q18" s="59"/>
      <c r="R18" s="59"/>
      <c r="S18" s="59"/>
      <c r="T18" s="59"/>
      <c r="U18" s="59"/>
      <c r="V18" s="59"/>
      <c r="W18" s="59"/>
      <c r="X18" s="59"/>
      <c r="Y18" s="60"/>
      <c r="Z18" s="93"/>
      <c r="AA18" s="94"/>
      <c r="AB18" s="94"/>
      <c r="AC18" s="94"/>
      <c r="AD18" s="94"/>
      <c r="AE18" s="94"/>
      <c r="AF18" s="22" t="s">
        <v>1792</v>
      </c>
      <c r="AG18" s="230">
        <v>0.7</v>
      </c>
      <c r="AH18" s="231"/>
      <c r="AI18" s="43" t="s">
        <v>1853</v>
      </c>
      <c r="AJ18" s="20"/>
      <c r="AK18" s="20"/>
      <c r="AL18" s="20"/>
      <c r="AM18" s="20"/>
      <c r="AN18" s="20"/>
      <c r="AO18" s="20"/>
      <c r="AP18" s="20"/>
      <c r="AQ18" s="20"/>
      <c r="AR18" s="20"/>
      <c r="AS18" s="22" t="s">
        <v>1792</v>
      </c>
      <c r="AT18" s="230">
        <v>1</v>
      </c>
      <c r="AU18" s="231"/>
      <c r="AV18" s="76"/>
      <c r="AW18" s="77"/>
      <c r="AX18" s="77"/>
      <c r="AY18" s="78"/>
      <c r="AZ18" s="195">
        <f>ROUND(ROUND(ROUND(G9*AG18,0)*AT18,0)*(1+AX35),0)+(ROUND(ROUND(V17*AG18,0)*AT18,0))</f>
        <v>500</v>
      </c>
      <c r="BA18" s="29"/>
      <c r="BB18" s="215">
        <f t="shared" si="0"/>
        <v>249</v>
      </c>
    </row>
    <row r="19" spans="1:54" s="155" customFormat="1" ht="17.100000000000001" customHeight="1">
      <c r="A19" s="7">
        <v>16</v>
      </c>
      <c r="B19" s="8">
        <v>3375</v>
      </c>
      <c r="C19" s="9" t="s">
        <v>2134</v>
      </c>
      <c r="D19" s="56"/>
      <c r="E19" s="56"/>
      <c r="F19" s="56"/>
      <c r="G19" s="56"/>
      <c r="H19" s="134"/>
      <c r="I19" s="134"/>
      <c r="J19" s="134"/>
      <c r="K19" s="14"/>
      <c r="L19" s="14"/>
      <c r="M19" s="14"/>
      <c r="N19" s="14"/>
      <c r="O19" s="259" t="s">
        <v>248</v>
      </c>
      <c r="P19" s="256"/>
      <c r="Q19" s="256"/>
      <c r="R19" s="256"/>
      <c r="S19" s="256"/>
      <c r="T19" s="256"/>
      <c r="U19" s="256"/>
      <c r="V19" s="256"/>
      <c r="W19" s="256"/>
      <c r="X19" s="256"/>
      <c r="Y19" s="52"/>
      <c r="Z19" s="16"/>
      <c r="AA19" s="16"/>
      <c r="AB19" s="16"/>
      <c r="AC19" s="16"/>
      <c r="AD19" s="28"/>
      <c r="AE19" s="28"/>
      <c r="AF19" s="16"/>
      <c r="AG19" s="44"/>
      <c r="AH19" s="45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26"/>
      <c r="AT19" s="39"/>
      <c r="AU19" s="40"/>
      <c r="AV19" s="76"/>
      <c r="AW19" s="77"/>
      <c r="AX19" s="77"/>
      <c r="AY19" s="78"/>
      <c r="AZ19" s="195">
        <f>ROUND(ROUND(G9*(1+AX35),0)+V21,0)</f>
        <v>796</v>
      </c>
      <c r="BA19" s="29"/>
      <c r="BB19" s="215"/>
    </row>
    <row r="20" spans="1:54" s="155" customFormat="1" ht="17.100000000000001" customHeight="1">
      <c r="A20" s="7">
        <v>16</v>
      </c>
      <c r="B20" s="8">
        <v>3376</v>
      </c>
      <c r="C20" s="9" t="s">
        <v>2135</v>
      </c>
      <c r="D20" s="56"/>
      <c r="E20" s="56"/>
      <c r="F20" s="56"/>
      <c r="G20" s="56"/>
      <c r="H20" s="134"/>
      <c r="I20" s="134"/>
      <c r="J20" s="134"/>
      <c r="K20" s="14"/>
      <c r="L20" s="14"/>
      <c r="M20" s="14"/>
      <c r="N20" s="14"/>
      <c r="O20" s="257"/>
      <c r="P20" s="258"/>
      <c r="Q20" s="258"/>
      <c r="R20" s="258"/>
      <c r="S20" s="258"/>
      <c r="T20" s="258"/>
      <c r="U20" s="258"/>
      <c r="V20" s="258"/>
      <c r="W20" s="258"/>
      <c r="X20" s="258"/>
      <c r="Y20" s="48"/>
      <c r="Z20" s="19"/>
      <c r="AA20" s="20"/>
      <c r="AB20" s="20"/>
      <c r="AC20" s="20"/>
      <c r="AD20" s="31"/>
      <c r="AE20" s="31"/>
      <c r="AF20" s="122"/>
      <c r="AG20" s="122"/>
      <c r="AH20" s="129"/>
      <c r="AI20" s="43" t="s">
        <v>2136</v>
      </c>
      <c r="AJ20" s="20"/>
      <c r="AK20" s="20"/>
      <c r="AL20" s="20"/>
      <c r="AM20" s="20"/>
      <c r="AN20" s="20"/>
      <c r="AO20" s="20"/>
      <c r="AP20" s="20"/>
      <c r="AQ20" s="20"/>
      <c r="AR20" s="20"/>
      <c r="AS20" s="22" t="s">
        <v>1809</v>
      </c>
      <c r="AT20" s="230">
        <v>1</v>
      </c>
      <c r="AU20" s="231"/>
      <c r="AV20" s="76"/>
      <c r="AW20" s="77"/>
      <c r="AX20" s="77"/>
      <c r="AY20" s="78"/>
      <c r="AZ20" s="195">
        <f>ROUND(ROUND(G9*AT20,0)*(1+AX35),0)+(ROUND(V21*AT20,0))</f>
        <v>796</v>
      </c>
      <c r="BA20" s="29"/>
      <c r="BB20" s="215"/>
    </row>
    <row r="21" spans="1:54" s="155" customFormat="1" ht="17.100000000000001" customHeight="1">
      <c r="A21" s="7">
        <v>16</v>
      </c>
      <c r="B21" s="8">
        <v>3377</v>
      </c>
      <c r="C21" s="9" t="s">
        <v>371</v>
      </c>
      <c r="D21" s="56"/>
      <c r="E21" s="56"/>
      <c r="F21" s="56"/>
      <c r="G21" s="56"/>
      <c r="H21" s="134"/>
      <c r="I21" s="134"/>
      <c r="J21" s="134"/>
      <c r="K21" s="14"/>
      <c r="L21" s="14"/>
      <c r="M21" s="14"/>
      <c r="N21" s="14"/>
      <c r="O21" s="140"/>
      <c r="P21" s="135"/>
      <c r="Q21" s="135"/>
      <c r="R21" s="135"/>
      <c r="S21" s="135"/>
      <c r="T21" s="135"/>
      <c r="U21" s="135"/>
      <c r="V21" s="261">
        <v>485</v>
      </c>
      <c r="W21" s="261"/>
      <c r="X21" s="14" t="s">
        <v>121</v>
      </c>
      <c r="Y21" s="14"/>
      <c r="Z21" s="117" t="s">
        <v>265</v>
      </c>
      <c r="AA21" s="92"/>
      <c r="AB21" s="92"/>
      <c r="AC21" s="92"/>
      <c r="AD21" s="92"/>
      <c r="AE21" s="92"/>
      <c r="AF21" s="24" t="s">
        <v>1809</v>
      </c>
      <c r="AG21" s="239">
        <v>0.7</v>
      </c>
      <c r="AH21" s="240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26"/>
      <c r="AT21" s="39"/>
      <c r="AU21" s="40"/>
      <c r="AV21" s="76"/>
      <c r="AW21" s="77"/>
      <c r="AX21" s="77"/>
      <c r="AY21" s="78"/>
      <c r="AZ21" s="195">
        <f>ROUND(ROUND(G9*AG22,0)*(1+AX35),0)+(ROUND(V21*AG22,0))</f>
        <v>558</v>
      </c>
      <c r="BA21" s="29"/>
      <c r="BB21" s="215">
        <f t="shared" si="0"/>
        <v>734</v>
      </c>
    </row>
    <row r="22" spans="1:54" s="155" customFormat="1" ht="17.100000000000001" hidden="1" customHeight="1">
      <c r="A22" s="7">
        <v>16</v>
      </c>
      <c r="B22" s="8">
        <v>3378</v>
      </c>
      <c r="C22" s="9" t="s">
        <v>372</v>
      </c>
      <c r="D22" s="56"/>
      <c r="E22" s="56"/>
      <c r="F22" s="56"/>
      <c r="G22" s="56"/>
      <c r="H22" s="134"/>
      <c r="I22" s="134"/>
      <c r="J22" s="134"/>
      <c r="K22" s="14"/>
      <c r="L22" s="14"/>
      <c r="M22" s="14"/>
      <c r="N22" s="14"/>
      <c r="O22" s="61"/>
      <c r="P22" s="59"/>
      <c r="Q22" s="59"/>
      <c r="R22" s="59"/>
      <c r="S22" s="59"/>
      <c r="T22" s="59"/>
      <c r="U22" s="59"/>
      <c r="V22" s="59"/>
      <c r="W22" s="59"/>
      <c r="X22" s="59"/>
      <c r="Y22" s="60"/>
      <c r="Z22" s="93"/>
      <c r="AA22" s="94"/>
      <c r="AB22" s="94"/>
      <c r="AC22" s="94"/>
      <c r="AD22" s="94"/>
      <c r="AE22" s="94"/>
      <c r="AF22" s="22" t="s">
        <v>1809</v>
      </c>
      <c r="AG22" s="230">
        <v>0.7</v>
      </c>
      <c r="AH22" s="231"/>
      <c r="AI22" s="43" t="s">
        <v>2136</v>
      </c>
      <c r="AJ22" s="20"/>
      <c r="AK22" s="20"/>
      <c r="AL22" s="20"/>
      <c r="AM22" s="20"/>
      <c r="AN22" s="20"/>
      <c r="AO22" s="20"/>
      <c r="AP22" s="20"/>
      <c r="AQ22" s="20"/>
      <c r="AR22" s="20"/>
      <c r="AS22" s="22" t="s">
        <v>1809</v>
      </c>
      <c r="AT22" s="230">
        <v>1</v>
      </c>
      <c r="AU22" s="231"/>
      <c r="AV22" s="76"/>
      <c r="AW22" s="77"/>
      <c r="AX22" s="77"/>
      <c r="AY22" s="78"/>
      <c r="AZ22" s="195">
        <f>ROUND(ROUND(ROUND(G9*AG22,0)*AT22,0)*(1+AX35),0)+(ROUND(ROUND(V21*AG22,0)*AT22,0))</f>
        <v>558</v>
      </c>
      <c r="BA22" s="29"/>
      <c r="BB22" s="215">
        <f t="shared" si="0"/>
        <v>249</v>
      </c>
    </row>
    <row r="23" spans="1:54" s="155" customFormat="1" ht="17.100000000000001" customHeight="1">
      <c r="A23" s="7">
        <v>16</v>
      </c>
      <c r="B23" s="8">
        <v>3379</v>
      </c>
      <c r="C23" s="9" t="s">
        <v>2137</v>
      </c>
      <c r="D23" s="56"/>
      <c r="E23" s="56"/>
      <c r="F23" s="56"/>
      <c r="G23" s="56"/>
      <c r="H23" s="134"/>
      <c r="I23" s="134"/>
      <c r="J23" s="134"/>
      <c r="K23" s="14"/>
      <c r="L23" s="14"/>
      <c r="M23" s="14"/>
      <c r="N23" s="14"/>
      <c r="O23" s="259" t="s">
        <v>249</v>
      </c>
      <c r="P23" s="256"/>
      <c r="Q23" s="256"/>
      <c r="R23" s="256"/>
      <c r="S23" s="256"/>
      <c r="T23" s="256"/>
      <c r="U23" s="256"/>
      <c r="V23" s="256"/>
      <c r="W23" s="256"/>
      <c r="X23" s="256"/>
      <c r="Y23" s="52"/>
      <c r="Z23" s="16"/>
      <c r="AA23" s="16"/>
      <c r="AB23" s="16"/>
      <c r="AC23" s="16"/>
      <c r="AD23" s="28"/>
      <c r="AE23" s="28"/>
      <c r="AF23" s="16"/>
      <c r="AG23" s="44"/>
      <c r="AH23" s="45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26"/>
      <c r="AT23" s="39"/>
      <c r="AU23" s="40"/>
      <c r="AV23" s="76"/>
      <c r="AW23" s="77"/>
      <c r="AX23" s="77"/>
      <c r="AY23" s="78"/>
      <c r="AZ23" s="195">
        <f>ROUND(ROUND(G9*(1+AX35),0)+V25,0)</f>
        <v>877</v>
      </c>
      <c r="BA23" s="29"/>
      <c r="BB23" s="215"/>
    </row>
    <row r="24" spans="1:54" s="155" customFormat="1" ht="17.100000000000001" customHeight="1">
      <c r="A24" s="7">
        <v>16</v>
      </c>
      <c r="B24" s="8">
        <v>3380</v>
      </c>
      <c r="C24" s="9" t="s">
        <v>2138</v>
      </c>
      <c r="D24" s="56"/>
      <c r="E24" s="56"/>
      <c r="F24" s="56"/>
      <c r="G24" s="56"/>
      <c r="H24" s="134"/>
      <c r="I24" s="134"/>
      <c r="J24" s="134"/>
      <c r="K24" s="14"/>
      <c r="L24" s="14"/>
      <c r="M24" s="14"/>
      <c r="N24" s="14"/>
      <c r="O24" s="257"/>
      <c r="P24" s="258"/>
      <c r="Q24" s="258"/>
      <c r="R24" s="258"/>
      <c r="S24" s="258"/>
      <c r="T24" s="258"/>
      <c r="U24" s="258"/>
      <c r="V24" s="258"/>
      <c r="W24" s="258"/>
      <c r="X24" s="258"/>
      <c r="Y24" s="48"/>
      <c r="Z24" s="19"/>
      <c r="AA24" s="20"/>
      <c r="AB24" s="20"/>
      <c r="AC24" s="20"/>
      <c r="AD24" s="31"/>
      <c r="AE24" s="31"/>
      <c r="AF24" s="122"/>
      <c r="AG24" s="122"/>
      <c r="AH24" s="129"/>
      <c r="AI24" s="43" t="s">
        <v>2136</v>
      </c>
      <c r="AJ24" s="20"/>
      <c r="AK24" s="20"/>
      <c r="AL24" s="20"/>
      <c r="AM24" s="20"/>
      <c r="AN24" s="20"/>
      <c r="AO24" s="20"/>
      <c r="AP24" s="20"/>
      <c r="AQ24" s="20"/>
      <c r="AR24" s="20"/>
      <c r="AS24" s="22" t="s">
        <v>1809</v>
      </c>
      <c r="AT24" s="230">
        <v>1</v>
      </c>
      <c r="AU24" s="231"/>
      <c r="AV24" s="76"/>
      <c r="AW24" s="77"/>
      <c r="AX24" s="77"/>
      <c r="AY24" s="78"/>
      <c r="AZ24" s="195">
        <f>ROUND(ROUND(G9*AT24,0)*(1+AX35),0)+(ROUND(V25*AT24,0))</f>
        <v>877</v>
      </c>
      <c r="BA24" s="29"/>
      <c r="BB24" s="215"/>
    </row>
    <row r="25" spans="1:54" s="155" customFormat="1" ht="17.100000000000001" customHeight="1">
      <c r="A25" s="7">
        <v>16</v>
      </c>
      <c r="B25" s="8">
        <v>3381</v>
      </c>
      <c r="C25" s="9" t="s">
        <v>373</v>
      </c>
      <c r="D25" s="56"/>
      <c r="E25" s="56"/>
      <c r="F25" s="56"/>
      <c r="G25" s="56"/>
      <c r="H25" s="134"/>
      <c r="I25" s="134"/>
      <c r="J25" s="134"/>
      <c r="K25" s="14"/>
      <c r="L25" s="14"/>
      <c r="M25" s="14"/>
      <c r="N25" s="14"/>
      <c r="O25" s="140"/>
      <c r="P25" s="135"/>
      <c r="Q25" s="135"/>
      <c r="R25" s="135"/>
      <c r="S25" s="135"/>
      <c r="T25" s="135"/>
      <c r="U25" s="135"/>
      <c r="V25" s="261">
        <v>566</v>
      </c>
      <c r="W25" s="261"/>
      <c r="X25" s="14" t="s">
        <v>121</v>
      </c>
      <c r="Y25" s="14"/>
      <c r="Z25" s="117" t="s">
        <v>265</v>
      </c>
      <c r="AA25" s="92"/>
      <c r="AB25" s="92"/>
      <c r="AC25" s="92"/>
      <c r="AD25" s="92"/>
      <c r="AE25" s="92"/>
      <c r="AF25" s="24" t="s">
        <v>1809</v>
      </c>
      <c r="AG25" s="239">
        <v>0.7</v>
      </c>
      <c r="AH25" s="240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26"/>
      <c r="AT25" s="39"/>
      <c r="AU25" s="40"/>
      <c r="AV25" s="76"/>
      <c r="AW25" s="77"/>
      <c r="AX25" s="77"/>
      <c r="AY25" s="78"/>
      <c r="AZ25" s="195">
        <f>ROUND(ROUND(G9*AG26,0)*(1+AX35),0)+(ROUND(V25*AG26,0))</f>
        <v>614</v>
      </c>
      <c r="BA25" s="29"/>
      <c r="BB25" s="215">
        <f t="shared" si="0"/>
        <v>815</v>
      </c>
    </row>
    <row r="26" spans="1:54" s="155" customFormat="1" ht="17.100000000000001" hidden="1" customHeight="1">
      <c r="A26" s="7">
        <v>16</v>
      </c>
      <c r="B26" s="8">
        <v>3382</v>
      </c>
      <c r="C26" s="9" t="s">
        <v>374</v>
      </c>
      <c r="D26" s="56"/>
      <c r="E26" s="56"/>
      <c r="F26" s="56"/>
      <c r="G26" s="56"/>
      <c r="H26" s="134"/>
      <c r="I26" s="134"/>
      <c r="J26" s="134"/>
      <c r="K26" s="14"/>
      <c r="L26" s="14"/>
      <c r="M26" s="14"/>
      <c r="N26" s="14"/>
      <c r="O26" s="61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93"/>
      <c r="AA26" s="94"/>
      <c r="AB26" s="94"/>
      <c r="AC26" s="94"/>
      <c r="AD26" s="94"/>
      <c r="AE26" s="94"/>
      <c r="AF26" s="22" t="s">
        <v>1809</v>
      </c>
      <c r="AG26" s="230">
        <v>0.7</v>
      </c>
      <c r="AH26" s="231"/>
      <c r="AI26" s="43" t="s">
        <v>2136</v>
      </c>
      <c r="AJ26" s="20"/>
      <c r="AK26" s="20"/>
      <c r="AL26" s="20"/>
      <c r="AM26" s="20"/>
      <c r="AN26" s="20"/>
      <c r="AO26" s="20"/>
      <c r="AP26" s="20"/>
      <c r="AQ26" s="20"/>
      <c r="AR26" s="20"/>
      <c r="AS26" s="22" t="s">
        <v>1809</v>
      </c>
      <c r="AT26" s="230">
        <v>1</v>
      </c>
      <c r="AU26" s="231"/>
      <c r="AV26" s="76"/>
      <c r="AW26" s="77"/>
      <c r="AX26" s="77"/>
      <c r="AY26" s="78"/>
      <c r="AZ26" s="195">
        <f>ROUND(ROUND(ROUND(G9*AG26,0)*AT26,0)*(1+AX35),0)+(ROUND(ROUND(V25*AG26,0)*AT26,0))</f>
        <v>614</v>
      </c>
      <c r="BA26" s="29"/>
    </row>
    <row r="27" spans="1:54" s="155" customFormat="1" ht="17.100000000000001" customHeight="1">
      <c r="A27" s="7">
        <v>16</v>
      </c>
      <c r="B27" s="8">
        <v>3383</v>
      </c>
      <c r="C27" s="9" t="s">
        <v>2139</v>
      </c>
      <c r="D27" s="242" t="s">
        <v>112</v>
      </c>
      <c r="E27" s="256"/>
      <c r="F27" s="256"/>
      <c r="G27" s="256"/>
      <c r="H27" s="256"/>
      <c r="I27" s="256"/>
      <c r="J27" s="256"/>
      <c r="K27" s="256"/>
      <c r="L27" s="256"/>
      <c r="M27" s="256"/>
      <c r="N27" s="15"/>
      <c r="O27" s="259" t="s">
        <v>245</v>
      </c>
      <c r="P27" s="256"/>
      <c r="Q27" s="256"/>
      <c r="R27" s="256"/>
      <c r="S27" s="256"/>
      <c r="T27" s="256"/>
      <c r="U27" s="256"/>
      <c r="V27" s="256"/>
      <c r="W27" s="256"/>
      <c r="X27" s="256"/>
      <c r="Y27" s="52"/>
      <c r="Z27" s="16"/>
      <c r="AA27" s="16"/>
      <c r="AB27" s="16"/>
      <c r="AC27" s="16"/>
      <c r="AD27" s="28"/>
      <c r="AE27" s="28"/>
      <c r="AF27" s="16"/>
      <c r="AG27" s="44"/>
      <c r="AH27" s="45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26"/>
      <c r="AT27" s="39"/>
      <c r="AU27" s="40"/>
      <c r="AV27" s="76"/>
      <c r="AW27" s="77"/>
      <c r="AX27" s="77"/>
      <c r="AY27" s="78"/>
      <c r="AZ27" s="195">
        <f>ROUND(ROUND(G29*(1+AX35),0)+V29,0)</f>
        <v>669</v>
      </c>
      <c r="BA27" s="29"/>
    </row>
    <row r="28" spans="1:54" s="155" customFormat="1" ht="17.100000000000001" customHeight="1">
      <c r="A28" s="7">
        <v>16</v>
      </c>
      <c r="B28" s="8">
        <v>3384</v>
      </c>
      <c r="C28" s="9" t="s">
        <v>2140</v>
      </c>
      <c r="D28" s="257"/>
      <c r="E28" s="258"/>
      <c r="F28" s="258"/>
      <c r="G28" s="258"/>
      <c r="H28" s="258"/>
      <c r="I28" s="258"/>
      <c r="J28" s="258"/>
      <c r="K28" s="258"/>
      <c r="L28" s="258"/>
      <c r="M28" s="258"/>
      <c r="N28" s="133"/>
      <c r="O28" s="257"/>
      <c r="P28" s="258"/>
      <c r="Q28" s="258"/>
      <c r="R28" s="258"/>
      <c r="S28" s="258"/>
      <c r="T28" s="258"/>
      <c r="U28" s="258"/>
      <c r="V28" s="258"/>
      <c r="W28" s="258"/>
      <c r="X28" s="258"/>
      <c r="Y28" s="48"/>
      <c r="Z28" s="19"/>
      <c r="AA28" s="20"/>
      <c r="AB28" s="20"/>
      <c r="AC28" s="20"/>
      <c r="AD28" s="31"/>
      <c r="AE28" s="31"/>
      <c r="AF28" s="122"/>
      <c r="AG28" s="122"/>
      <c r="AH28" s="129"/>
      <c r="AI28" s="43" t="s">
        <v>2136</v>
      </c>
      <c r="AJ28" s="20"/>
      <c r="AK28" s="20"/>
      <c r="AL28" s="20"/>
      <c r="AM28" s="20"/>
      <c r="AN28" s="20"/>
      <c r="AO28" s="20"/>
      <c r="AP28" s="20"/>
      <c r="AQ28" s="20"/>
      <c r="AR28" s="20"/>
      <c r="AS28" s="22" t="s">
        <v>1809</v>
      </c>
      <c r="AT28" s="230">
        <v>1</v>
      </c>
      <c r="AU28" s="231"/>
      <c r="AV28" s="76"/>
      <c r="AW28" s="77"/>
      <c r="AX28" s="77"/>
      <c r="AY28" s="78"/>
      <c r="AZ28" s="195">
        <f>ROUND(ROUND(G29*AT28,0)*(1+AX35),0)+(ROUND(V29*AT28,0))</f>
        <v>669</v>
      </c>
      <c r="BA28" s="29"/>
    </row>
    <row r="29" spans="1:54" s="155" customFormat="1" ht="17.100000000000001" customHeight="1">
      <c r="A29" s="7">
        <v>16</v>
      </c>
      <c r="B29" s="8">
        <v>3385</v>
      </c>
      <c r="C29" s="9" t="s">
        <v>375</v>
      </c>
      <c r="D29" s="55"/>
      <c r="E29" s="56"/>
      <c r="F29" s="135"/>
      <c r="G29" s="241">
        <v>393</v>
      </c>
      <c r="H29" s="241"/>
      <c r="I29" s="14" t="s">
        <v>121</v>
      </c>
      <c r="J29" s="14"/>
      <c r="K29" s="24"/>
      <c r="L29" s="27"/>
      <c r="M29" s="27"/>
      <c r="N29" s="133"/>
      <c r="O29" s="135"/>
      <c r="P29" s="135"/>
      <c r="Q29" s="135"/>
      <c r="R29" s="135"/>
      <c r="S29" s="135"/>
      <c r="T29" s="135"/>
      <c r="U29" s="135"/>
      <c r="V29" s="260">
        <v>178</v>
      </c>
      <c r="W29" s="260"/>
      <c r="X29" s="14" t="s">
        <v>121</v>
      </c>
      <c r="Y29" s="14"/>
      <c r="Z29" s="117" t="s">
        <v>265</v>
      </c>
      <c r="AA29" s="92"/>
      <c r="AB29" s="92"/>
      <c r="AC29" s="92"/>
      <c r="AD29" s="92"/>
      <c r="AE29" s="92"/>
      <c r="AF29" s="24" t="s">
        <v>1809</v>
      </c>
      <c r="AG29" s="239">
        <v>0.7</v>
      </c>
      <c r="AH29" s="240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26"/>
      <c r="AT29" s="39"/>
      <c r="AU29" s="40"/>
      <c r="AV29" s="76"/>
      <c r="AW29" s="77"/>
      <c r="AX29" s="77"/>
      <c r="AY29" s="78"/>
      <c r="AZ29" s="195">
        <f>ROUND(ROUND(G29*AG30,0)*(1+AX35),0)+(ROUND(V29*AG30,0))</f>
        <v>469</v>
      </c>
      <c r="BA29" s="29"/>
      <c r="BB29" s="215">
        <f>$G$29+V29</f>
        <v>571</v>
      </c>
    </row>
    <row r="30" spans="1:54" s="155" customFormat="1" ht="17.100000000000001" hidden="1" customHeight="1">
      <c r="A30" s="7">
        <v>16</v>
      </c>
      <c r="B30" s="8">
        <v>3386</v>
      </c>
      <c r="C30" s="9" t="s">
        <v>376</v>
      </c>
      <c r="D30" s="55"/>
      <c r="E30" s="56"/>
      <c r="F30" s="56"/>
      <c r="G30" s="135"/>
      <c r="H30" s="135"/>
      <c r="I30" s="135"/>
      <c r="J30" s="135"/>
      <c r="K30" s="135"/>
      <c r="L30" s="135"/>
      <c r="M30" s="67"/>
      <c r="N30" s="18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60"/>
      <c r="Z30" s="93"/>
      <c r="AA30" s="94"/>
      <c r="AB30" s="94"/>
      <c r="AC30" s="94"/>
      <c r="AD30" s="94"/>
      <c r="AE30" s="94"/>
      <c r="AF30" s="22" t="s">
        <v>1809</v>
      </c>
      <c r="AG30" s="230">
        <v>0.7</v>
      </c>
      <c r="AH30" s="231"/>
      <c r="AI30" s="43" t="s">
        <v>2136</v>
      </c>
      <c r="AJ30" s="20"/>
      <c r="AK30" s="20"/>
      <c r="AL30" s="20"/>
      <c r="AM30" s="20"/>
      <c r="AN30" s="20"/>
      <c r="AO30" s="20"/>
      <c r="AP30" s="20"/>
      <c r="AQ30" s="20"/>
      <c r="AR30" s="20"/>
      <c r="AS30" s="22" t="s">
        <v>1809</v>
      </c>
      <c r="AT30" s="230">
        <v>1</v>
      </c>
      <c r="AU30" s="231"/>
      <c r="AZ30" s="195">
        <f>ROUND(ROUND(ROUND(G29*AG30,0)*AT30,0)*(1+AX35),0)+(ROUND(ROUND(V29*AG30,0)*AT30,0))</f>
        <v>469</v>
      </c>
      <c r="BA30" s="29"/>
      <c r="BB30" s="215">
        <f t="shared" ref="BB30:BB41" si="1">$G$29+V30</f>
        <v>393</v>
      </c>
    </row>
    <row r="31" spans="1:54" s="155" customFormat="1" ht="17.100000000000001" customHeight="1">
      <c r="A31" s="7">
        <v>16</v>
      </c>
      <c r="B31" s="8">
        <v>3387</v>
      </c>
      <c r="C31" s="9" t="s">
        <v>2141</v>
      </c>
      <c r="D31" s="55"/>
      <c r="E31" s="56"/>
      <c r="F31" s="56"/>
      <c r="G31" s="56"/>
      <c r="H31" s="134"/>
      <c r="I31" s="134"/>
      <c r="J31" s="134"/>
      <c r="K31" s="14"/>
      <c r="L31" s="14"/>
      <c r="M31" s="14"/>
      <c r="N31" s="18"/>
      <c r="O31" s="259" t="s">
        <v>246</v>
      </c>
      <c r="P31" s="256"/>
      <c r="Q31" s="256"/>
      <c r="R31" s="256"/>
      <c r="S31" s="256"/>
      <c r="T31" s="256"/>
      <c r="U31" s="256"/>
      <c r="V31" s="256"/>
      <c r="W31" s="256"/>
      <c r="X31" s="256"/>
      <c r="Y31" s="52"/>
      <c r="Z31" s="16"/>
      <c r="AA31" s="16"/>
      <c r="AB31" s="16"/>
      <c r="AC31" s="16"/>
      <c r="AD31" s="28"/>
      <c r="AE31" s="28"/>
      <c r="AF31" s="16"/>
      <c r="AG31" s="44"/>
      <c r="AH31" s="45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26"/>
      <c r="AT31" s="39"/>
      <c r="AU31" s="40"/>
      <c r="AZ31" s="195">
        <f>ROUND(ROUND(G29*(1+AX35),0)+V33,0)</f>
        <v>750</v>
      </c>
      <c r="BA31" s="29"/>
      <c r="BB31" s="215"/>
    </row>
    <row r="32" spans="1:54" s="155" customFormat="1" ht="17.100000000000001" customHeight="1">
      <c r="A32" s="7">
        <v>16</v>
      </c>
      <c r="B32" s="8">
        <v>3388</v>
      </c>
      <c r="C32" s="9" t="s">
        <v>2142</v>
      </c>
      <c r="D32" s="56"/>
      <c r="E32" s="56"/>
      <c r="F32" s="56"/>
      <c r="G32" s="56"/>
      <c r="H32" s="134"/>
      <c r="I32" s="134"/>
      <c r="J32" s="134"/>
      <c r="K32" s="14"/>
      <c r="L32" s="14"/>
      <c r="M32" s="14"/>
      <c r="N32" s="18"/>
      <c r="O32" s="257"/>
      <c r="P32" s="258"/>
      <c r="Q32" s="258"/>
      <c r="R32" s="258"/>
      <c r="S32" s="258"/>
      <c r="T32" s="258"/>
      <c r="U32" s="258"/>
      <c r="V32" s="258"/>
      <c r="W32" s="258"/>
      <c r="X32" s="258"/>
      <c r="Y32" s="48"/>
      <c r="Z32" s="19"/>
      <c r="AA32" s="20"/>
      <c r="AB32" s="20"/>
      <c r="AC32" s="20"/>
      <c r="AD32" s="31"/>
      <c r="AE32" s="31"/>
      <c r="AF32" s="122"/>
      <c r="AG32" s="122"/>
      <c r="AH32" s="129"/>
      <c r="AI32" s="43" t="s">
        <v>2136</v>
      </c>
      <c r="AJ32" s="20"/>
      <c r="AK32" s="20"/>
      <c r="AL32" s="20"/>
      <c r="AM32" s="20"/>
      <c r="AN32" s="20"/>
      <c r="AO32" s="20"/>
      <c r="AP32" s="20"/>
      <c r="AQ32" s="20"/>
      <c r="AR32" s="20"/>
      <c r="AS32" s="22" t="s">
        <v>1809</v>
      </c>
      <c r="AT32" s="230">
        <v>1</v>
      </c>
      <c r="AU32" s="231"/>
      <c r="AZ32" s="195">
        <f>ROUND(ROUND(G29*AT32,0)*(1+AX35),0)+(ROUND(V33*AT32,0))</f>
        <v>750</v>
      </c>
      <c r="BA32" s="29"/>
      <c r="BB32" s="215"/>
    </row>
    <row r="33" spans="1:54" s="155" customFormat="1" ht="17.100000000000001" customHeight="1">
      <c r="A33" s="7">
        <v>16</v>
      </c>
      <c r="B33" s="8">
        <v>3389</v>
      </c>
      <c r="C33" s="9" t="s">
        <v>377</v>
      </c>
      <c r="D33" s="56"/>
      <c r="E33" s="56"/>
      <c r="F33" s="56"/>
      <c r="G33" s="56"/>
      <c r="H33" s="134"/>
      <c r="I33" s="134"/>
      <c r="J33" s="134"/>
      <c r="K33" s="14"/>
      <c r="L33" s="14"/>
      <c r="M33" s="14"/>
      <c r="N33" s="18"/>
      <c r="O33" s="135"/>
      <c r="P33" s="135"/>
      <c r="Q33" s="135"/>
      <c r="R33" s="135"/>
      <c r="S33" s="135"/>
      <c r="T33" s="135"/>
      <c r="U33" s="135"/>
      <c r="V33" s="260">
        <v>259</v>
      </c>
      <c r="W33" s="260"/>
      <c r="X33" s="14" t="s">
        <v>121</v>
      </c>
      <c r="Y33" s="14"/>
      <c r="Z33" s="117" t="s">
        <v>265</v>
      </c>
      <c r="AA33" s="92"/>
      <c r="AB33" s="92"/>
      <c r="AC33" s="92"/>
      <c r="AD33" s="92"/>
      <c r="AE33" s="92"/>
      <c r="AF33" s="24" t="s">
        <v>1809</v>
      </c>
      <c r="AG33" s="239">
        <v>0.7</v>
      </c>
      <c r="AH33" s="240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26"/>
      <c r="AT33" s="39"/>
      <c r="AU33" s="40"/>
      <c r="AV33" s="262" t="s">
        <v>1252</v>
      </c>
      <c r="AW33" s="263"/>
      <c r="AX33" s="263"/>
      <c r="AY33" s="264"/>
      <c r="AZ33" s="195">
        <f>ROUND(ROUND(G29*AG34,0)*(1+AX35),0)+(ROUND(V33*AG34,0))</f>
        <v>525</v>
      </c>
      <c r="BA33" s="29"/>
      <c r="BB33" s="215">
        <f t="shared" si="1"/>
        <v>652</v>
      </c>
    </row>
    <row r="34" spans="1:54" s="155" customFormat="1" ht="17.100000000000001" hidden="1" customHeight="1">
      <c r="A34" s="7">
        <v>16</v>
      </c>
      <c r="B34" s="8">
        <v>3390</v>
      </c>
      <c r="C34" s="9" t="s">
        <v>378</v>
      </c>
      <c r="D34" s="56"/>
      <c r="E34" s="56"/>
      <c r="F34" s="56"/>
      <c r="G34" s="56"/>
      <c r="H34" s="134"/>
      <c r="I34" s="134"/>
      <c r="J34" s="134"/>
      <c r="K34" s="14"/>
      <c r="L34" s="14"/>
      <c r="M34" s="14"/>
      <c r="N34" s="18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93"/>
      <c r="AA34" s="94"/>
      <c r="AB34" s="94"/>
      <c r="AC34" s="94"/>
      <c r="AD34" s="94"/>
      <c r="AE34" s="94"/>
      <c r="AF34" s="22" t="s">
        <v>1809</v>
      </c>
      <c r="AG34" s="230">
        <v>0.7</v>
      </c>
      <c r="AH34" s="231"/>
      <c r="AI34" s="43" t="s">
        <v>2136</v>
      </c>
      <c r="AJ34" s="20"/>
      <c r="AK34" s="20"/>
      <c r="AL34" s="20"/>
      <c r="AM34" s="20"/>
      <c r="AN34" s="20"/>
      <c r="AO34" s="20"/>
      <c r="AP34" s="20"/>
      <c r="AQ34" s="20"/>
      <c r="AR34" s="20"/>
      <c r="AS34" s="22" t="s">
        <v>1809</v>
      </c>
      <c r="AT34" s="230">
        <v>1</v>
      </c>
      <c r="AU34" s="231"/>
      <c r="AV34" s="262"/>
      <c r="AW34" s="263"/>
      <c r="AX34" s="263"/>
      <c r="AY34" s="264"/>
      <c r="AZ34" s="195">
        <f>ROUND(ROUND(ROUND(G29*AG34,0)*AT34,0)*(1+AX35),0)+(ROUND(ROUND(V33*AG34,0)*AT34,0))</f>
        <v>525</v>
      </c>
      <c r="BA34" s="29"/>
      <c r="BB34" s="215">
        <f t="shared" si="1"/>
        <v>393</v>
      </c>
    </row>
    <row r="35" spans="1:54" s="155" customFormat="1" ht="17.100000000000001" customHeight="1">
      <c r="A35" s="7">
        <v>16</v>
      </c>
      <c r="B35" s="8">
        <v>3391</v>
      </c>
      <c r="C35" s="9" t="s">
        <v>2143</v>
      </c>
      <c r="D35" s="56"/>
      <c r="E35" s="56"/>
      <c r="F35" s="56"/>
      <c r="G35" s="56"/>
      <c r="H35" s="134"/>
      <c r="I35" s="134"/>
      <c r="J35" s="134"/>
      <c r="K35" s="14"/>
      <c r="L35" s="14"/>
      <c r="M35" s="14"/>
      <c r="N35" s="14"/>
      <c r="O35" s="259" t="s">
        <v>247</v>
      </c>
      <c r="P35" s="256"/>
      <c r="Q35" s="256"/>
      <c r="R35" s="256"/>
      <c r="S35" s="256"/>
      <c r="T35" s="256"/>
      <c r="U35" s="256"/>
      <c r="V35" s="256"/>
      <c r="W35" s="256"/>
      <c r="X35" s="256"/>
      <c r="Y35" s="52"/>
      <c r="Z35" s="16"/>
      <c r="AA35" s="16"/>
      <c r="AB35" s="16"/>
      <c r="AC35" s="16"/>
      <c r="AD35" s="28"/>
      <c r="AE35" s="28"/>
      <c r="AF35" s="16"/>
      <c r="AG35" s="44"/>
      <c r="AH35" s="45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26"/>
      <c r="AT35" s="39"/>
      <c r="AU35" s="40"/>
      <c r="AV35" s="76" t="s">
        <v>2144</v>
      </c>
      <c r="AW35" s="51" t="s">
        <v>1809</v>
      </c>
      <c r="AX35" s="239">
        <v>0.25</v>
      </c>
      <c r="AY35" s="239"/>
      <c r="AZ35" s="195">
        <f>ROUND(ROUND(G29*(1+AX35),0)+V37,0)</f>
        <v>832</v>
      </c>
      <c r="BA35" s="29"/>
      <c r="BB35" s="215"/>
    </row>
    <row r="36" spans="1:54" s="155" customFormat="1" ht="17.100000000000001" customHeight="1">
      <c r="A36" s="7">
        <v>16</v>
      </c>
      <c r="B36" s="8">
        <v>3392</v>
      </c>
      <c r="C36" s="9" t="s">
        <v>2145</v>
      </c>
      <c r="D36" s="56"/>
      <c r="E36" s="56"/>
      <c r="F36" s="56"/>
      <c r="G36" s="56"/>
      <c r="H36" s="134"/>
      <c r="I36" s="134"/>
      <c r="J36" s="134"/>
      <c r="K36" s="14"/>
      <c r="L36" s="14"/>
      <c r="M36" s="14"/>
      <c r="N36" s="14"/>
      <c r="O36" s="257"/>
      <c r="P36" s="258"/>
      <c r="Q36" s="258"/>
      <c r="R36" s="258"/>
      <c r="S36" s="258"/>
      <c r="T36" s="258"/>
      <c r="U36" s="258"/>
      <c r="V36" s="258"/>
      <c r="W36" s="258"/>
      <c r="X36" s="258"/>
      <c r="Y36" s="48"/>
      <c r="Z36" s="19"/>
      <c r="AA36" s="20"/>
      <c r="AB36" s="20"/>
      <c r="AC36" s="20"/>
      <c r="AD36" s="31"/>
      <c r="AE36" s="31"/>
      <c r="AF36" s="122"/>
      <c r="AG36" s="122"/>
      <c r="AH36" s="129"/>
      <c r="AI36" s="43" t="s">
        <v>2136</v>
      </c>
      <c r="AJ36" s="20"/>
      <c r="AK36" s="20"/>
      <c r="AL36" s="20"/>
      <c r="AM36" s="20"/>
      <c r="AN36" s="20"/>
      <c r="AO36" s="20"/>
      <c r="AP36" s="20"/>
      <c r="AQ36" s="20"/>
      <c r="AR36" s="20"/>
      <c r="AS36" s="22" t="s">
        <v>1809</v>
      </c>
      <c r="AT36" s="230">
        <v>1</v>
      </c>
      <c r="AU36" s="231"/>
      <c r="AV36" s="76"/>
      <c r="AW36" s="77"/>
      <c r="AX36" s="77"/>
      <c r="AY36" s="67" t="s">
        <v>824</v>
      </c>
      <c r="AZ36" s="195">
        <f>ROUND(ROUND(G29*AT36,0)*(1+AX35),0)+(ROUND(V37*AT36,0))</f>
        <v>832</v>
      </c>
      <c r="BA36" s="29"/>
      <c r="BB36" s="215"/>
    </row>
    <row r="37" spans="1:54" s="155" customFormat="1" ht="17.100000000000001" customHeight="1">
      <c r="A37" s="7">
        <v>16</v>
      </c>
      <c r="B37" s="8">
        <v>3393</v>
      </c>
      <c r="C37" s="9" t="s">
        <v>379</v>
      </c>
      <c r="D37" s="56"/>
      <c r="E37" s="56"/>
      <c r="F37" s="56"/>
      <c r="G37" s="56"/>
      <c r="H37" s="134"/>
      <c r="I37" s="134"/>
      <c r="J37" s="134"/>
      <c r="K37" s="14"/>
      <c r="L37" s="14"/>
      <c r="M37" s="14"/>
      <c r="N37" s="14"/>
      <c r="O37" s="140"/>
      <c r="P37" s="135"/>
      <c r="Q37" s="135"/>
      <c r="R37" s="135"/>
      <c r="S37" s="135"/>
      <c r="T37" s="135"/>
      <c r="U37" s="135"/>
      <c r="V37" s="261">
        <v>341</v>
      </c>
      <c r="W37" s="261"/>
      <c r="X37" s="14" t="s">
        <v>121</v>
      </c>
      <c r="Y37" s="14"/>
      <c r="Z37" s="117" t="s">
        <v>265</v>
      </c>
      <c r="AA37" s="92"/>
      <c r="AB37" s="92"/>
      <c r="AC37" s="92"/>
      <c r="AD37" s="92"/>
      <c r="AE37" s="92"/>
      <c r="AF37" s="24" t="s">
        <v>1809</v>
      </c>
      <c r="AG37" s="239">
        <v>0.7</v>
      </c>
      <c r="AH37" s="240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26"/>
      <c r="AT37" s="39"/>
      <c r="AU37" s="40"/>
      <c r="AV37" s="76"/>
      <c r="AW37" s="77"/>
      <c r="AX37" s="77"/>
      <c r="AY37" s="78"/>
      <c r="AZ37" s="195">
        <f>ROUND(ROUND(G29*AG38,0)*(1+AX35),0)+(ROUND(V37*AG38,0))</f>
        <v>583</v>
      </c>
      <c r="BA37" s="29"/>
      <c r="BB37" s="215">
        <f t="shared" si="1"/>
        <v>734</v>
      </c>
    </row>
    <row r="38" spans="1:54" s="155" customFormat="1" ht="17.100000000000001" hidden="1" customHeight="1">
      <c r="A38" s="7">
        <v>16</v>
      </c>
      <c r="B38" s="8">
        <v>3394</v>
      </c>
      <c r="C38" s="9" t="s">
        <v>380</v>
      </c>
      <c r="D38" s="56"/>
      <c r="E38" s="56"/>
      <c r="F38" s="56"/>
      <c r="G38" s="56"/>
      <c r="H38" s="134"/>
      <c r="I38" s="134"/>
      <c r="J38" s="134"/>
      <c r="K38" s="14"/>
      <c r="L38" s="14"/>
      <c r="M38" s="14"/>
      <c r="N38" s="14"/>
      <c r="O38" s="61"/>
      <c r="P38" s="59"/>
      <c r="Q38" s="59"/>
      <c r="R38" s="59"/>
      <c r="S38" s="59"/>
      <c r="T38" s="59"/>
      <c r="U38" s="59"/>
      <c r="V38" s="59"/>
      <c r="W38" s="59"/>
      <c r="X38" s="59"/>
      <c r="Y38" s="60"/>
      <c r="Z38" s="93"/>
      <c r="AA38" s="94"/>
      <c r="AB38" s="94"/>
      <c r="AC38" s="94"/>
      <c r="AD38" s="94"/>
      <c r="AE38" s="94"/>
      <c r="AF38" s="22" t="s">
        <v>1809</v>
      </c>
      <c r="AG38" s="230">
        <v>0.7</v>
      </c>
      <c r="AH38" s="231"/>
      <c r="AI38" s="43" t="s">
        <v>2136</v>
      </c>
      <c r="AJ38" s="20"/>
      <c r="AK38" s="20"/>
      <c r="AL38" s="20"/>
      <c r="AM38" s="20"/>
      <c r="AN38" s="20"/>
      <c r="AO38" s="20"/>
      <c r="AP38" s="20"/>
      <c r="AQ38" s="20"/>
      <c r="AR38" s="20"/>
      <c r="AS38" s="22" t="s">
        <v>1809</v>
      </c>
      <c r="AT38" s="230">
        <v>1</v>
      </c>
      <c r="AU38" s="231"/>
      <c r="AV38" s="76"/>
      <c r="AW38" s="77"/>
      <c r="AX38" s="77"/>
      <c r="AY38" s="78"/>
      <c r="AZ38" s="195">
        <f>ROUND(ROUND(ROUND(G29*AG38,0)*AT38,0)*(1+AX35),0)+(ROUND(ROUND(V37*AG38,0)*AT38,0))</f>
        <v>583</v>
      </c>
      <c r="BA38" s="29"/>
      <c r="BB38" s="215">
        <f t="shared" si="1"/>
        <v>393</v>
      </c>
    </row>
    <row r="39" spans="1:54" s="155" customFormat="1" ht="17.100000000000001" customHeight="1">
      <c r="A39" s="7">
        <v>16</v>
      </c>
      <c r="B39" s="8">
        <v>3395</v>
      </c>
      <c r="C39" s="9" t="s">
        <v>2146</v>
      </c>
      <c r="D39" s="56"/>
      <c r="E39" s="56"/>
      <c r="F39" s="56"/>
      <c r="G39" s="56"/>
      <c r="H39" s="134"/>
      <c r="I39" s="134"/>
      <c r="J39" s="134"/>
      <c r="K39" s="14"/>
      <c r="L39" s="14"/>
      <c r="M39" s="14"/>
      <c r="N39" s="14"/>
      <c r="O39" s="259" t="s">
        <v>248</v>
      </c>
      <c r="P39" s="256"/>
      <c r="Q39" s="256"/>
      <c r="R39" s="256"/>
      <c r="S39" s="256"/>
      <c r="T39" s="256"/>
      <c r="U39" s="256"/>
      <c r="V39" s="256"/>
      <c r="W39" s="256"/>
      <c r="X39" s="256"/>
      <c r="Y39" s="52"/>
      <c r="Z39" s="16"/>
      <c r="AA39" s="16"/>
      <c r="AB39" s="16"/>
      <c r="AC39" s="16"/>
      <c r="AD39" s="28"/>
      <c r="AE39" s="28"/>
      <c r="AF39" s="16"/>
      <c r="AG39" s="44"/>
      <c r="AH39" s="45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26"/>
      <c r="AT39" s="39"/>
      <c r="AU39" s="40"/>
      <c r="AV39" s="76"/>
      <c r="AW39" s="77"/>
      <c r="AX39" s="77"/>
      <c r="AY39" s="78"/>
      <c r="AZ39" s="195">
        <f>ROUND(ROUND(G29*(1+AX35),0)+V41,0)</f>
        <v>913</v>
      </c>
      <c r="BA39" s="29"/>
      <c r="BB39" s="215"/>
    </row>
    <row r="40" spans="1:54" s="155" customFormat="1" ht="17.100000000000001" customHeight="1">
      <c r="A40" s="7">
        <v>16</v>
      </c>
      <c r="B40" s="8">
        <v>3396</v>
      </c>
      <c r="C40" s="9" t="s">
        <v>2147</v>
      </c>
      <c r="D40" s="56"/>
      <c r="E40" s="56"/>
      <c r="F40" s="56"/>
      <c r="G40" s="56"/>
      <c r="H40" s="134"/>
      <c r="I40" s="134"/>
      <c r="J40" s="134"/>
      <c r="K40" s="14"/>
      <c r="L40" s="14"/>
      <c r="M40" s="14"/>
      <c r="N40" s="14"/>
      <c r="O40" s="257"/>
      <c r="P40" s="258"/>
      <c r="Q40" s="258"/>
      <c r="R40" s="258"/>
      <c r="S40" s="258"/>
      <c r="T40" s="258"/>
      <c r="U40" s="258"/>
      <c r="V40" s="258"/>
      <c r="W40" s="258"/>
      <c r="X40" s="258"/>
      <c r="Y40" s="48"/>
      <c r="Z40" s="19"/>
      <c r="AA40" s="20"/>
      <c r="AB40" s="20"/>
      <c r="AC40" s="20"/>
      <c r="AD40" s="31"/>
      <c r="AE40" s="31"/>
      <c r="AF40" s="122"/>
      <c r="AG40" s="122"/>
      <c r="AH40" s="129"/>
      <c r="AI40" s="43" t="s">
        <v>2136</v>
      </c>
      <c r="AJ40" s="20"/>
      <c r="AK40" s="20"/>
      <c r="AL40" s="20"/>
      <c r="AM40" s="20"/>
      <c r="AN40" s="20"/>
      <c r="AO40" s="20"/>
      <c r="AP40" s="20"/>
      <c r="AQ40" s="20"/>
      <c r="AR40" s="20"/>
      <c r="AS40" s="22" t="s">
        <v>1809</v>
      </c>
      <c r="AT40" s="230">
        <v>1</v>
      </c>
      <c r="AU40" s="231"/>
      <c r="AV40" s="76"/>
      <c r="AW40" s="77"/>
      <c r="AX40" s="77"/>
      <c r="AY40" s="78"/>
      <c r="AZ40" s="195">
        <f>ROUND(ROUND(G29*AT40,0)*(1+AX35),0)+(ROUND(V41*AT40,0))</f>
        <v>913</v>
      </c>
      <c r="BA40" s="29"/>
      <c r="BB40" s="215"/>
    </row>
    <row r="41" spans="1:54" s="155" customFormat="1" ht="17.100000000000001" customHeight="1">
      <c r="A41" s="7">
        <v>16</v>
      </c>
      <c r="B41" s="8">
        <v>3397</v>
      </c>
      <c r="C41" s="9" t="s">
        <v>381</v>
      </c>
      <c r="D41" s="56"/>
      <c r="E41" s="56"/>
      <c r="F41" s="56"/>
      <c r="G41" s="56"/>
      <c r="H41" s="134"/>
      <c r="I41" s="134"/>
      <c r="J41" s="134"/>
      <c r="K41" s="14"/>
      <c r="L41" s="14"/>
      <c r="M41" s="14"/>
      <c r="N41" s="14"/>
      <c r="O41" s="140"/>
      <c r="P41" s="135"/>
      <c r="Q41" s="135"/>
      <c r="R41" s="135"/>
      <c r="S41" s="135"/>
      <c r="T41" s="135"/>
      <c r="U41" s="135"/>
      <c r="V41" s="261">
        <v>422</v>
      </c>
      <c r="W41" s="261"/>
      <c r="X41" s="14" t="s">
        <v>121</v>
      </c>
      <c r="Y41" s="14"/>
      <c r="Z41" s="117" t="s">
        <v>265</v>
      </c>
      <c r="AA41" s="92"/>
      <c r="AB41" s="92"/>
      <c r="AC41" s="92"/>
      <c r="AD41" s="92"/>
      <c r="AE41" s="92"/>
      <c r="AF41" s="24" t="s">
        <v>1809</v>
      </c>
      <c r="AG41" s="239">
        <v>0.7</v>
      </c>
      <c r="AH41" s="240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26"/>
      <c r="AT41" s="39"/>
      <c r="AU41" s="40"/>
      <c r="AV41" s="76"/>
      <c r="AW41" s="77"/>
      <c r="AX41" s="77"/>
      <c r="AY41" s="78"/>
      <c r="AZ41" s="195">
        <f>ROUND(ROUND(G29*AG42,0)*(1+AX35),0)+(ROUND(V41*AG42,0))</f>
        <v>639</v>
      </c>
      <c r="BA41" s="29"/>
      <c r="BB41" s="215">
        <f t="shared" si="1"/>
        <v>815</v>
      </c>
    </row>
    <row r="42" spans="1:54" s="155" customFormat="1" ht="17.100000000000001" hidden="1" customHeight="1">
      <c r="A42" s="7">
        <v>16</v>
      </c>
      <c r="B42" s="8">
        <v>3398</v>
      </c>
      <c r="C42" s="9" t="s">
        <v>382</v>
      </c>
      <c r="D42" s="57"/>
      <c r="E42" s="58"/>
      <c r="F42" s="58"/>
      <c r="G42" s="58"/>
      <c r="H42" s="136"/>
      <c r="I42" s="136"/>
      <c r="J42" s="136"/>
      <c r="K42" s="20"/>
      <c r="L42" s="20"/>
      <c r="M42" s="20"/>
      <c r="N42" s="21"/>
      <c r="O42" s="61"/>
      <c r="P42" s="59"/>
      <c r="Q42" s="59"/>
      <c r="R42" s="59"/>
      <c r="S42" s="59"/>
      <c r="T42" s="59"/>
      <c r="U42" s="59"/>
      <c r="V42" s="59"/>
      <c r="W42" s="59"/>
      <c r="X42" s="59"/>
      <c r="Y42" s="60"/>
      <c r="Z42" s="93"/>
      <c r="AA42" s="94"/>
      <c r="AB42" s="94"/>
      <c r="AC42" s="94"/>
      <c r="AD42" s="94"/>
      <c r="AE42" s="94"/>
      <c r="AF42" s="22" t="s">
        <v>1809</v>
      </c>
      <c r="AG42" s="230">
        <v>0.7</v>
      </c>
      <c r="AH42" s="231"/>
      <c r="AI42" s="43" t="s">
        <v>2136</v>
      </c>
      <c r="AJ42" s="20"/>
      <c r="AK42" s="20"/>
      <c r="AL42" s="20"/>
      <c r="AM42" s="20"/>
      <c r="AN42" s="20"/>
      <c r="AO42" s="20"/>
      <c r="AP42" s="20"/>
      <c r="AQ42" s="20"/>
      <c r="AR42" s="20"/>
      <c r="AS42" s="22" t="s">
        <v>1809</v>
      </c>
      <c r="AT42" s="230">
        <v>1</v>
      </c>
      <c r="AU42" s="231"/>
      <c r="AV42" s="76"/>
      <c r="AW42" s="77"/>
      <c r="AX42" s="77"/>
      <c r="AY42" s="78"/>
      <c r="AZ42" s="195">
        <f>ROUND(ROUND(ROUND(G29*AG42,0)*AT42,0)*(1+AX35),0)+(ROUND(ROUND(V41*AG42,0)*AT42,0))</f>
        <v>639</v>
      </c>
      <c r="BA42" s="29"/>
    </row>
    <row r="43" spans="1:54" s="155" customFormat="1" ht="17.100000000000001" customHeight="1">
      <c r="A43" s="7">
        <v>16</v>
      </c>
      <c r="B43" s="8">
        <v>3399</v>
      </c>
      <c r="C43" s="9" t="s">
        <v>2148</v>
      </c>
      <c r="D43" s="242" t="s">
        <v>1208</v>
      </c>
      <c r="E43" s="256"/>
      <c r="F43" s="256"/>
      <c r="G43" s="256"/>
      <c r="H43" s="256"/>
      <c r="I43" s="256"/>
      <c r="J43" s="256"/>
      <c r="K43" s="256"/>
      <c r="L43" s="256"/>
      <c r="M43" s="256"/>
      <c r="N43" s="15"/>
      <c r="O43" s="259" t="s">
        <v>245</v>
      </c>
      <c r="P43" s="256"/>
      <c r="Q43" s="256"/>
      <c r="R43" s="256"/>
      <c r="S43" s="256"/>
      <c r="T43" s="256"/>
      <c r="U43" s="256"/>
      <c r="V43" s="256"/>
      <c r="W43" s="256"/>
      <c r="X43" s="256"/>
      <c r="Y43" s="52"/>
      <c r="Z43" s="16"/>
      <c r="AA43" s="16"/>
      <c r="AB43" s="16"/>
      <c r="AC43" s="16"/>
      <c r="AD43" s="28"/>
      <c r="AE43" s="28"/>
      <c r="AF43" s="16"/>
      <c r="AG43" s="44"/>
      <c r="AH43" s="45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26"/>
      <c r="AT43" s="39"/>
      <c r="AU43" s="40"/>
      <c r="AV43" s="76"/>
      <c r="AW43" s="77"/>
      <c r="AX43" s="77"/>
      <c r="AY43" s="78"/>
      <c r="AZ43" s="195">
        <f>ROUND(ROUND(G45*(1+AX35),0)+V45,0)</f>
        <v>795</v>
      </c>
      <c r="BA43" s="29"/>
    </row>
    <row r="44" spans="1:54" s="155" customFormat="1" ht="17.100000000000001" customHeight="1">
      <c r="A44" s="7">
        <v>16</v>
      </c>
      <c r="B44" s="8">
        <v>3400</v>
      </c>
      <c r="C44" s="9" t="s">
        <v>2149</v>
      </c>
      <c r="D44" s="257"/>
      <c r="E44" s="258"/>
      <c r="F44" s="258"/>
      <c r="G44" s="258"/>
      <c r="H44" s="258"/>
      <c r="I44" s="258"/>
      <c r="J44" s="258"/>
      <c r="K44" s="258"/>
      <c r="L44" s="258"/>
      <c r="M44" s="258"/>
      <c r="N44" s="133"/>
      <c r="O44" s="257"/>
      <c r="P44" s="258"/>
      <c r="Q44" s="258"/>
      <c r="R44" s="258"/>
      <c r="S44" s="258"/>
      <c r="T44" s="258"/>
      <c r="U44" s="258"/>
      <c r="V44" s="258"/>
      <c r="W44" s="258"/>
      <c r="X44" s="258"/>
      <c r="Y44" s="48"/>
      <c r="Z44" s="19"/>
      <c r="AA44" s="20"/>
      <c r="AB44" s="20"/>
      <c r="AC44" s="20"/>
      <c r="AD44" s="31"/>
      <c r="AE44" s="31"/>
      <c r="AF44" s="122"/>
      <c r="AG44" s="122"/>
      <c r="AH44" s="129"/>
      <c r="AI44" s="43" t="s">
        <v>2136</v>
      </c>
      <c r="AJ44" s="20"/>
      <c r="AK44" s="20"/>
      <c r="AL44" s="20"/>
      <c r="AM44" s="20"/>
      <c r="AN44" s="20"/>
      <c r="AO44" s="20"/>
      <c r="AP44" s="20"/>
      <c r="AQ44" s="20"/>
      <c r="AR44" s="20"/>
      <c r="AS44" s="22" t="s">
        <v>1809</v>
      </c>
      <c r="AT44" s="230">
        <v>1</v>
      </c>
      <c r="AU44" s="231"/>
      <c r="AV44" s="76"/>
      <c r="AW44" s="77"/>
      <c r="AX44" s="77"/>
      <c r="AY44" s="78"/>
      <c r="AZ44" s="195">
        <f>ROUND(ROUND(G45*AT44,0)*(1+AX35),0)+(ROUND(V45*AT44,0))</f>
        <v>795</v>
      </c>
      <c r="BA44" s="29"/>
    </row>
    <row r="45" spans="1:54" s="155" customFormat="1" ht="17.100000000000001" customHeight="1">
      <c r="A45" s="7">
        <v>16</v>
      </c>
      <c r="B45" s="8">
        <v>3401</v>
      </c>
      <c r="C45" s="9" t="s">
        <v>383</v>
      </c>
      <c r="D45" s="55"/>
      <c r="E45" s="56"/>
      <c r="F45" s="135"/>
      <c r="G45" s="241">
        <v>571</v>
      </c>
      <c r="H45" s="241"/>
      <c r="I45" s="14" t="s">
        <v>121</v>
      </c>
      <c r="J45" s="14"/>
      <c r="K45" s="24"/>
      <c r="L45" s="27"/>
      <c r="M45" s="27"/>
      <c r="N45" s="133"/>
      <c r="O45" s="135"/>
      <c r="P45" s="135"/>
      <c r="Q45" s="135"/>
      <c r="R45" s="135"/>
      <c r="S45" s="135"/>
      <c r="T45" s="135"/>
      <c r="U45" s="135"/>
      <c r="V45" s="260">
        <v>81</v>
      </c>
      <c r="W45" s="260"/>
      <c r="X45" s="14" t="s">
        <v>121</v>
      </c>
      <c r="Y45" s="14"/>
      <c r="Z45" s="117" t="s">
        <v>265</v>
      </c>
      <c r="AA45" s="92"/>
      <c r="AB45" s="92"/>
      <c r="AC45" s="92"/>
      <c r="AD45" s="92"/>
      <c r="AE45" s="92"/>
      <c r="AF45" s="24" t="s">
        <v>1809</v>
      </c>
      <c r="AG45" s="239">
        <v>0.7</v>
      </c>
      <c r="AH45" s="240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26"/>
      <c r="AT45" s="39"/>
      <c r="AU45" s="40"/>
      <c r="AV45" s="76"/>
      <c r="AW45" s="77"/>
      <c r="AX45" s="77"/>
      <c r="AY45" s="78"/>
      <c r="AZ45" s="195">
        <f>ROUND(ROUND(G45*AG46,0)*(1+AX35),0)+(ROUND(V45*AG46,0))</f>
        <v>557</v>
      </c>
      <c r="BA45" s="29"/>
      <c r="BB45" s="215">
        <f>$G$45+V45</f>
        <v>652</v>
      </c>
    </row>
    <row r="46" spans="1:54" s="155" customFormat="1" ht="17.100000000000001" hidden="1" customHeight="1">
      <c r="A46" s="7">
        <v>16</v>
      </c>
      <c r="B46" s="8">
        <v>3402</v>
      </c>
      <c r="C46" s="9" t="s">
        <v>384</v>
      </c>
      <c r="D46" s="55"/>
      <c r="E46" s="56"/>
      <c r="F46" s="56"/>
      <c r="G46" s="135"/>
      <c r="H46" s="135"/>
      <c r="I46" s="135"/>
      <c r="J46" s="135"/>
      <c r="K46" s="135"/>
      <c r="L46" s="135"/>
      <c r="M46" s="67"/>
      <c r="N46" s="18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60"/>
      <c r="Z46" s="93"/>
      <c r="AA46" s="94"/>
      <c r="AB46" s="94"/>
      <c r="AC46" s="94"/>
      <c r="AD46" s="94"/>
      <c r="AE46" s="94"/>
      <c r="AF46" s="22" t="s">
        <v>1809</v>
      </c>
      <c r="AG46" s="230">
        <v>0.7</v>
      </c>
      <c r="AH46" s="231"/>
      <c r="AI46" s="43" t="s">
        <v>2136</v>
      </c>
      <c r="AJ46" s="20"/>
      <c r="AK46" s="20"/>
      <c r="AL46" s="20"/>
      <c r="AM46" s="20"/>
      <c r="AN46" s="20"/>
      <c r="AO46" s="20"/>
      <c r="AP46" s="20"/>
      <c r="AQ46" s="20"/>
      <c r="AR46" s="20"/>
      <c r="AS46" s="22" t="s">
        <v>1809</v>
      </c>
      <c r="AT46" s="230">
        <v>1</v>
      </c>
      <c r="AU46" s="231"/>
      <c r="AV46" s="76"/>
      <c r="AW46" s="77"/>
      <c r="AX46" s="77"/>
      <c r="AY46" s="78"/>
      <c r="AZ46" s="195">
        <f>ROUND(ROUND(ROUND(G45*AG46,0)*AT46,0)*(1+AX35),0)+(ROUND(ROUND(V45*AG46,0)*AT46,0))</f>
        <v>557</v>
      </c>
      <c r="BA46" s="29"/>
      <c r="BB46" s="215">
        <f t="shared" ref="BB46:BB53" si="2">$G$45+V46</f>
        <v>571</v>
      </c>
    </row>
    <row r="47" spans="1:54" s="155" customFormat="1" ht="17.100000000000001" customHeight="1">
      <c r="A47" s="7">
        <v>16</v>
      </c>
      <c r="B47" s="8">
        <v>3403</v>
      </c>
      <c r="C47" s="9" t="s">
        <v>2150</v>
      </c>
      <c r="D47" s="55"/>
      <c r="E47" s="56"/>
      <c r="F47" s="56"/>
      <c r="G47" s="56"/>
      <c r="H47" s="134"/>
      <c r="I47" s="134"/>
      <c r="J47" s="134"/>
      <c r="K47" s="14"/>
      <c r="L47" s="14"/>
      <c r="M47" s="14"/>
      <c r="N47" s="18"/>
      <c r="O47" s="259" t="s">
        <v>246</v>
      </c>
      <c r="P47" s="256"/>
      <c r="Q47" s="256"/>
      <c r="R47" s="256"/>
      <c r="S47" s="256"/>
      <c r="T47" s="256"/>
      <c r="U47" s="256"/>
      <c r="V47" s="256"/>
      <c r="W47" s="256"/>
      <c r="X47" s="256"/>
      <c r="Y47" s="52"/>
      <c r="Z47" s="16"/>
      <c r="AA47" s="16"/>
      <c r="AB47" s="16"/>
      <c r="AC47" s="16"/>
      <c r="AD47" s="28"/>
      <c r="AE47" s="28"/>
      <c r="AF47" s="16"/>
      <c r="AG47" s="44"/>
      <c r="AH47" s="45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26"/>
      <c r="AT47" s="39"/>
      <c r="AU47" s="40"/>
      <c r="AV47" s="76"/>
      <c r="AW47" s="77"/>
      <c r="AX47" s="77"/>
      <c r="AY47" s="78"/>
      <c r="AZ47" s="195">
        <f>ROUND(ROUND(G45*(1+AX35),0)+V49,0)</f>
        <v>877</v>
      </c>
      <c r="BA47" s="29"/>
      <c r="BB47" s="215"/>
    </row>
    <row r="48" spans="1:54" s="155" customFormat="1" ht="17.100000000000001" customHeight="1">
      <c r="A48" s="7">
        <v>16</v>
      </c>
      <c r="B48" s="8">
        <v>3404</v>
      </c>
      <c r="C48" s="9" t="s">
        <v>2151</v>
      </c>
      <c r="D48" s="56"/>
      <c r="E48" s="56"/>
      <c r="F48" s="56"/>
      <c r="G48" s="56"/>
      <c r="H48" s="134"/>
      <c r="I48" s="134"/>
      <c r="J48" s="134"/>
      <c r="K48" s="14"/>
      <c r="L48" s="14"/>
      <c r="M48" s="14"/>
      <c r="N48" s="18"/>
      <c r="O48" s="257"/>
      <c r="P48" s="258"/>
      <c r="Q48" s="258"/>
      <c r="R48" s="258"/>
      <c r="S48" s="258"/>
      <c r="T48" s="258"/>
      <c r="U48" s="258"/>
      <c r="V48" s="258"/>
      <c r="W48" s="258"/>
      <c r="X48" s="258"/>
      <c r="Y48" s="48"/>
      <c r="Z48" s="19"/>
      <c r="AA48" s="20"/>
      <c r="AB48" s="20"/>
      <c r="AC48" s="20"/>
      <c r="AD48" s="31"/>
      <c r="AE48" s="31"/>
      <c r="AF48" s="122"/>
      <c r="AG48" s="122"/>
      <c r="AH48" s="129"/>
      <c r="AI48" s="43" t="s">
        <v>2136</v>
      </c>
      <c r="AJ48" s="20"/>
      <c r="AK48" s="20"/>
      <c r="AL48" s="20"/>
      <c r="AM48" s="20"/>
      <c r="AN48" s="20"/>
      <c r="AO48" s="20"/>
      <c r="AP48" s="20"/>
      <c r="AQ48" s="20"/>
      <c r="AR48" s="20"/>
      <c r="AS48" s="22" t="s">
        <v>1809</v>
      </c>
      <c r="AT48" s="230">
        <v>1</v>
      </c>
      <c r="AU48" s="231"/>
      <c r="AV48" s="76"/>
      <c r="AW48" s="77"/>
      <c r="AX48" s="77"/>
      <c r="AY48" s="78"/>
      <c r="AZ48" s="195">
        <f>ROUND(ROUND(G45*AT48,0)*(1+AX35),0)+(ROUND(V49*AT48,0))</f>
        <v>877</v>
      </c>
      <c r="BA48" s="29"/>
      <c r="BB48" s="215"/>
    </row>
    <row r="49" spans="1:54" s="155" customFormat="1" ht="17.100000000000001" customHeight="1">
      <c r="A49" s="7">
        <v>16</v>
      </c>
      <c r="B49" s="8">
        <v>3405</v>
      </c>
      <c r="C49" s="9" t="s">
        <v>385</v>
      </c>
      <c r="D49" s="56"/>
      <c r="E49" s="56"/>
      <c r="F49" s="56"/>
      <c r="G49" s="56"/>
      <c r="H49" s="134"/>
      <c r="I49" s="134"/>
      <c r="J49" s="134"/>
      <c r="K49" s="14"/>
      <c r="L49" s="14"/>
      <c r="M49" s="14"/>
      <c r="N49" s="18"/>
      <c r="O49" s="135"/>
      <c r="P49" s="135"/>
      <c r="Q49" s="135"/>
      <c r="R49" s="135"/>
      <c r="S49" s="135"/>
      <c r="T49" s="135"/>
      <c r="U49" s="135"/>
      <c r="V49" s="261">
        <v>163</v>
      </c>
      <c r="W49" s="261"/>
      <c r="X49" s="14" t="s">
        <v>121</v>
      </c>
      <c r="Y49" s="14"/>
      <c r="Z49" s="117" t="s">
        <v>265</v>
      </c>
      <c r="AA49" s="92"/>
      <c r="AB49" s="92"/>
      <c r="AC49" s="92"/>
      <c r="AD49" s="92"/>
      <c r="AE49" s="92"/>
      <c r="AF49" s="24" t="s">
        <v>1809</v>
      </c>
      <c r="AG49" s="239">
        <v>0.7</v>
      </c>
      <c r="AH49" s="240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26"/>
      <c r="AT49" s="39"/>
      <c r="AU49" s="40"/>
      <c r="AV49" s="76"/>
      <c r="AW49" s="77"/>
      <c r="AX49" s="77"/>
      <c r="AY49" s="78"/>
      <c r="AZ49" s="195">
        <f>ROUND(ROUND(G45*AG50,0)*(1+AX35),0)+(ROUND(V49*AG50,0))</f>
        <v>614</v>
      </c>
      <c r="BA49" s="29"/>
      <c r="BB49" s="215">
        <f t="shared" si="2"/>
        <v>734</v>
      </c>
    </row>
    <row r="50" spans="1:54" s="155" customFormat="1" ht="17.100000000000001" hidden="1" customHeight="1">
      <c r="A50" s="7">
        <v>16</v>
      </c>
      <c r="B50" s="8">
        <v>3406</v>
      </c>
      <c r="C50" s="9" t="s">
        <v>386</v>
      </c>
      <c r="D50" s="56"/>
      <c r="E50" s="56"/>
      <c r="F50" s="56"/>
      <c r="G50" s="56"/>
      <c r="H50" s="134"/>
      <c r="I50" s="134"/>
      <c r="J50" s="134"/>
      <c r="K50" s="14"/>
      <c r="L50" s="14"/>
      <c r="M50" s="14"/>
      <c r="N50" s="18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60"/>
      <c r="Z50" s="93"/>
      <c r="AA50" s="94"/>
      <c r="AB50" s="94"/>
      <c r="AC50" s="94"/>
      <c r="AD50" s="94"/>
      <c r="AE50" s="94"/>
      <c r="AF50" s="22" t="s">
        <v>1809</v>
      </c>
      <c r="AG50" s="230">
        <v>0.7</v>
      </c>
      <c r="AH50" s="231"/>
      <c r="AI50" s="43" t="s">
        <v>2136</v>
      </c>
      <c r="AJ50" s="20"/>
      <c r="AK50" s="20"/>
      <c r="AL50" s="20"/>
      <c r="AM50" s="20"/>
      <c r="AN50" s="20"/>
      <c r="AO50" s="20"/>
      <c r="AP50" s="20"/>
      <c r="AQ50" s="20"/>
      <c r="AR50" s="20"/>
      <c r="AS50" s="22" t="s">
        <v>1809</v>
      </c>
      <c r="AT50" s="230">
        <v>1</v>
      </c>
      <c r="AU50" s="231"/>
      <c r="AV50" s="76"/>
      <c r="AW50" s="77"/>
      <c r="AX50" s="77"/>
      <c r="AY50" s="78"/>
      <c r="AZ50" s="195">
        <f>ROUND(ROUND(ROUND(G45*AG50,0)*AT50,0)*(1+AX35),0)+(ROUND(ROUND(V49*AG50,0)*AT50,0))</f>
        <v>614</v>
      </c>
      <c r="BA50" s="29"/>
      <c r="BB50" s="215">
        <f t="shared" si="2"/>
        <v>571</v>
      </c>
    </row>
    <row r="51" spans="1:54" s="155" customFormat="1" ht="17.100000000000001" customHeight="1">
      <c r="A51" s="7">
        <v>16</v>
      </c>
      <c r="B51" s="8">
        <v>3407</v>
      </c>
      <c r="C51" s="9" t="s">
        <v>2152</v>
      </c>
      <c r="D51" s="56"/>
      <c r="E51" s="56"/>
      <c r="F51" s="56"/>
      <c r="G51" s="56"/>
      <c r="H51" s="134"/>
      <c r="I51" s="134"/>
      <c r="J51" s="134"/>
      <c r="K51" s="14"/>
      <c r="L51" s="14"/>
      <c r="M51" s="14"/>
      <c r="N51" s="14"/>
      <c r="O51" s="259" t="s">
        <v>247</v>
      </c>
      <c r="P51" s="256"/>
      <c r="Q51" s="256"/>
      <c r="R51" s="256"/>
      <c r="S51" s="256"/>
      <c r="T51" s="256"/>
      <c r="U51" s="256"/>
      <c r="V51" s="256"/>
      <c r="W51" s="256"/>
      <c r="X51" s="256"/>
      <c r="Y51" s="52"/>
      <c r="Z51" s="16"/>
      <c r="AA51" s="16"/>
      <c r="AB51" s="16"/>
      <c r="AC51" s="16"/>
      <c r="AD51" s="28"/>
      <c r="AE51" s="28"/>
      <c r="AF51" s="16"/>
      <c r="AG51" s="44"/>
      <c r="AH51" s="45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26"/>
      <c r="AT51" s="39"/>
      <c r="AU51" s="40"/>
      <c r="AV51" s="76"/>
      <c r="AW51" s="77"/>
      <c r="AX51" s="77"/>
      <c r="AY51" s="78"/>
      <c r="AZ51" s="195">
        <f>ROUND(ROUND(G45*(1+AX35),0)+V53,0)</f>
        <v>958</v>
      </c>
      <c r="BA51" s="29"/>
      <c r="BB51" s="215"/>
    </row>
    <row r="52" spans="1:54" s="155" customFormat="1" ht="17.100000000000001" customHeight="1">
      <c r="A52" s="7">
        <v>16</v>
      </c>
      <c r="B52" s="8">
        <v>3408</v>
      </c>
      <c r="C52" s="9" t="s">
        <v>2153</v>
      </c>
      <c r="D52" s="56"/>
      <c r="E52" s="56"/>
      <c r="F52" s="56"/>
      <c r="G52" s="56"/>
      <c r="H52" s="134"/>
      <c r="I52" s="134"/>
      <c r="J52" s="134"/>
      <c r="K52" s="14"/>
      <c r="L52" s="14"/>
      <c r="M52" s="14"/>
      <c r="N52" s="14"/>
      <c r="O52" s="257"/>
      <c r="P52" s="258"/>
      <c r="Q52" s="258"/>
      <c r="R52" s="258"/>
      <c r="S52" s="258"/>
      <c r="T52" s="258"/>
      <c r="U52" s="258"/>
      <c r="V52" s="258"/>
      <c r="W52" s="258"/>
      <c r="X52" s="258"/>
      <c r="Y52" s="48"/>
      <c r="Z52" s="19"/>
      <c r="AA52" s="20"/>
      <c r="AB52" s="20"/>
      <c r="AC52" s="20"/>
      <c r="AD52" s="31"/>
      <c r="AE52" s="31"/>
      <c r="AF52" s="122"/>
      <c r="AG52" s="122"/>
      <c r="AH52" s="129"/>
      <c r="AI52" s="43" t="s">
        <v>2136</v>
      </c>
      <c r="AJ52" s="20"/>
      <c r="AK52" s="20"/>
      <c r="AL52" s="20"/>
      <c r="AM52" s="20"/>
      <c r="AN52" s="20"/>
      <c r="AO52" s="20"/>
      <c r="AP52" s="20"/>
      <c r="AQ52" s="20"/>
      <c r="AR52" s="20"/>
      <c r="AS52" s="22" t="s">
        <v>1809</v>
      </c>
      <c r="AT52" s="230">
        <v>1</v>
      </c>
      <c r="AU52" s="231"/>
      <c r="AV52" s="76"/>
      <c r="AW52" s="77"/>
      <c r="AX52" s="77"/>
      <c r="AY52" s="78"/>
      <c r="AZ52" s="195">
        <f>ROUND(ROUND(G45*AT52,0)*(1+AX35),0)+(ROUND(V53*AT52,0))</f>
        <v>958</v>
      </c>
      <c r="BA52" s="29"/>
      <c r="BB52" s="215"/>
    </row>
    <row r="53" spans="1:54" s="155" customFormat="1" ht="17.100000000000001" customHeight="1">
      <c r="A53" s="7">
        <v>16</v>
      </c>
      <c r="B53" s="8">
        <v>3409</v>
      </c>
      <c r="C53" s="9" t="s">
        <v>387</v>
      </c>
      <c r="D53" s="56"/>
      <c r="E53" s="56"/>
      <c r="F53" s="56"/>
      <c r="G53" s="56"/>
      <c r="H53" s="134"/>
      <c r="I53" s="134"/>
      <c r="J53" s="134"/>
      <c r="K53" s="14"/>
      <c r="L53" s="14"/>
      <c r="M53" s="14"/>
      <c r="N53" s="14"/>
      <c r="O53" s="140"/>
      <c r="P53" s="135"/>
      <c r="Q53" s="135"/>
      <c r="R53" s="135"/>
      <c r="S53" s="135"/>
      <c r="T53" s="135"/>
      <c r="U53" s="135"/>
      <c r="V53" s="261">
        <v>244</v>
      </c>
      <c r="W53" s="261"/>
      <c r="X53" s="14" t="s">
        <v>121</v>
      </c>
      <c r="Y53" s="14"/>
      <c r="Z53" s="117" t="s">
        <v>265</v>
      </c>
      <c r="AA53" s="92"/>
      <c r="AB53" s="92"/>
      <c r="AC53" s="92"/>
      <c r="AD53" s="92"/>
      <c r="AE53" s="92"/>
      <c r="AF53" s="24" t="s">
        <v>1809</v>
      </c>
      <c r="AG53" s="239">
        <v>0.7</v>
      </c>
      <c r="AH53" s="240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26"/>
      <c r="AT53" s="39"/>
      <c r="AU53" s="40"/>
      <c r="AV53" s="76"/>
      <c r="AW53" s="77"/>
      <c r="AX53" s="77"/>
      <c r="AY53" s="78"/>
      <c r="AZ53" s="195">
        <f>ROUND(ROUND(G45*AG54,0)*(1+AX35),0)+(ROUND(V53*AG54,0))</f>
        <v>671</v>
      </c>
      <c r="BA53" s="29"/>
      <c r="BB53" s="215">
        <f t="shared" si="2"/>
        <v>815</v>
      </c>
    </row>
    <row r="54" spans="1:54" s="155" customFormat="1" ht="17.100000000000001" hidden="1" customHeight="1">
      <c r="A54" s="7">
        <v>16</v>
      </c>
      <c r="B54" s="8">
        <v>3410</v>
      </c>
      <c r="C54" s="9" t="s">
        <v>388</v>
      </c>
      <c r="D54" s="57"/>
      <c r="E54" s="58"/>
      <c r="F54" s="58"/>
      <c r="G54" s="58"/>
      <c r="H54" s="136"/>
      <c r="I54" s="136"/>
      <c r="J54" s="136"/>
      <c r="K54" s="20"/>
      <c r="L54" s="20"/>
      <c r="M54" s="20"/>
      <c r="N54" s="21"/>
      <c r="O54" s="61"/>
      <c r="P54" s="59"/>
      <c r="Q54" s="59"/>
      <c r="R54" s="59"/>
      <c r="S54" s="59"/>
      <c r="T54" s="59"/>
      <c r="U54" s="59"/>
      <c r="V54" s="59"/>
      <c r="W54" s="59"/>
      <c r="X54" s="59"/>
      <c r="Y54" s="60"/>
      <c r="Z54" s="93"/>
      <c r="AA54" s="94"/>
      <c r="AB54" s="94"/>
      <c r="AC54" s="94"/>
      <c r="AD54" s="94"/>
      <c r="AE54" s="94"/>
      <c r="AF54" s="22" t="s">
        <v>1809</v>
      </c>
      <c r="AG54" s="230">
        <v>0.7</v>
      </c>
      <c r="AH54" s="231"/>
      <c r="AI54" s="43" t="s">
        <v>2136</v>
      </c>
      <c r="AJ54" s="20"/>
      <c r="AK54" s="20"/>
      <c r="AL54" s="20"/>
      <c r="AM54" s="20"/>
      <c r="AN54" s="20"/>
      <c r="AO54" s="20"/>
      <c r="AP54" s="20"/>
      <c r="AQ54" s="20"/>
      <c r="AR54" s="20"/>
      <c r="AS54" s="22" t="s">
        <v>1809</v>
      </c>
      <c r="AT54" s="230">
        <v>1</v>
      </c>
      <c r="AU54" s="231"/>
      <c r="AV54" s="76"/>
      <c r="AW54" s="77"/>
      <c r="AX54" s="77"/>
      <c r="AY54" s="78"/>
      <c r="AZ54" s="195">
        <f>ROUND(ROUND(ROUND(G45*AG54,0)*AT54,0)*(1+AX35),0)+(ROUND(ROUND(V53*AG54,0)*AT54,0))</f>
        <v>671</v>
      </c>
      <c r="BA54" s="29"/>
      <c r="BB54" s="215">
        <f t="shared" ref="BB54" si="3">G54+V54</f>
        <v>0</v>
      </c>
    </row>
    <row r="55" spans="1:54" s="155" customFormat="1" ht="17.100000000000001" customHeight="1">
      <c r="A55" s="7">
        <v>16</v>
      </c>
      <c r="B55" s="8">
        <v>3411</v>
      </c>
      <c r="C55" s="9" t="s">
        <v>2154</v>
      </c>
      <c r="D55" s="242" t="s">
        <v>1209</v>
      </c>
      <c r="E55" s="256"/>
      <c r="F55" s="256"/>
      <c r="G55" s="256"/>
      <c r="H55" s="256"/>
      <c r="I55" s="256"/>
      <c r="J55" s="256"/>
      <c r="K55" s="256"/>
      <c r="L55" s="256"/>
      <c r="M55" s="256"/>
      <c r="N55" s="15"/>
      <c r="O55" s="259" t="s">
        <v>245</v>
      </c>
      <c r="P55" s="256"/>
      <c r="Q55" s="256"/>
      <c r="R55" s="256"/>
      <c r="S55" s="256"/>
      <c r="T55" s="256"/>
      <c r="U55" s="256"/>
      <c r="V55" s="256"/>
      <c r="W55" s="256"/>
      <c r="X55" s="256"/>
      <c r="Y55" s="52"/>
      <c r="Z55" s="16"/>
      <c r="AA55" s="16"/>
      <c r="AB55" s="16"/>
      <c r="AC55" s="16"/>
      <c r="AD55" s="28"/>
      <c r="AE55" s="28"/>
      <c r="AF55" s="16"/>
      <c r="AG55" s="44"/>
      <c r="AH55" s="45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26"/>
      <c r="AT55" s="39"/>
      <c r="AU55" s="40"/>
      <c r="AV55" s="76"/>
      <c r="AW55" s="77"/>
      <c r="AX55" s="77"/>
      <c r="AY55" s="78"/>
      <c r="AZ55" s="195">
        <f>ROUND(ROUND(G57*(1+AX35),0)+V57,0)</f>
        <v>897</v>
      </c>
      <c r="BA55" s="29"/>
    </row>
    <row r="56" spans="1:54" s="155" customFormat="1" ht="17.100000000000001" customHeight="1">
      <c r="A56" s="7">
        <v>16</v>
      </c>
      <c r="B56" s="8">
        <v>3412</v>
      </c>
      <c r="C56" s="9" t="s">
        <v>2155</v>
      </c>
      <c r="D56" s="257"/>
      <c r="E56" s="258"/>
      <c r="F56" s="258"/>
      <c r="G56" s="258"/>
      <c r="H56" s="258"/>
      <c r="I56" s="258"/>
      <c r="J56" s="258"/>
      <c r="K56" s="258"/>
      <c r="L56" s="258"/>
      <c r="M56" s="258"/>
      <c r="N56" s="133"/>
      <c r="O56" s="257"/>
      <c r="P56" s="258"/>
      <c r="Q56" s="258"/>
      <c r="R56" s="258"/>
      <c r="S56" s="258"/>
      <c r="T56" s="258"/>
      <c r="U56" s="258"/>
      <c r="V56" s="258"/>
      <c r="W56" s="258"/>
      <c r="X56" s="258"/>
      <c r="Y56" s="48"/>
      <c r="Z56" s="19"/>
      <c r="AA56" s="20"/>
      <c r="AB56" s="20"/>
      <c r="AC56" s="20"/>
      <c r="AD56" s="31"/>
      <c r="AE56" s="31"/>
      <c r="AF56" s="122"/>
      <c r="AG56" s="122"/>
      <c r="AH56" s="129"/>
      <c r="AI56" s="43" t="s">
        <v>2136</v>
      </c>
      <c r="AJ56" s="20"/>
      <c r="AK56" s="20"/>
      <c r="AL56" s="20"/>
      <c r="AM56" s="20"/>
      <c r="AN56" s="20"/>
      <c r="AO56" s="20"/>
      <c r="AP56" s="20"/>
      <c r="AQ56" s="20"/>
      <c r="AR56" s="20"/>
      <c r="AS56" s="22" t="s">
        <v>1809</v>
      </c>
      <c r="AT56" s="230">
        <v>1</v>
      </c>
      <c r="AU56" s="231"/>
      <c r="AV56" s="76"/>
      <c r="AW56" s="77"/>
      <c r="AX56" s="77"/>
      <c r="AY56" s="78"/>
      <c r="AZ56" s="195">
        <f>ROUND(ROUND(G57*AT56,0)*(1+AX35),0)+(ROUND(V57*AT56,0))</f>
        <v>897</v>
      </c>
      <c r="BA56" s="29"/>
    </row>
    <row r="57" spans="1:54" s="155" customFormat="1" ht="17.100000000000001" customHeight="1">
      <c r="A57" s="7">
        <v>16</v>
      </c>
      <c r="B57" s="8">
        <v>3413</v>
      </c>
      <c r="C57" s="9" t="s">
        <v>389</v>
      </c>
      <c r="D57" s="55"/>
      <c r="E57" s="56"/>
      <c r="F57" s="135"/>
      <c r="G57" s="241">
        <v>652</v>
      </c>
      <c r="H57" s="241"/>
      <c r="I57" s="14" t="s">
        <v>121</v>
      </c>
      <c r="J57" s="14"/>
      <c r="K57" s="24"/>
      <c r="L57" s="27"/>
      <c r="M57" s="27"/>
      <c r="N57" s="133"/>
      <c r="O57" s="135"/>
      <c r="P57" s="135"/>
      <c r="Q57" s="135"/>
      <c r="R57" s="135"/>
      <c r="S57" s="135"/>
      <c r="T57" s="135"/>
      <c r="U57" s="135"/>
      <c r="V57" s="261">
        <v>82</v>
      </c>
      <c r="W57" s="261"/>
      <c r="X57" s="14" t="s">
        <v>121</v>
      </c>
      <c r="Y57" s="14"/>
      <c r="Z57" s="117" t="s">
        <v>265</v>
      </c>
      <c r="AA57" s="92"/>
      <c r="AB57" s="92"/>
      <c r="AC57" s="92"/>
      <c r="AD57" s="92"/>
      <c r="AE57" s="92"/>
      <c r="AF57" s="24" t="s">
        <v>1809</v>
      </c>
      <c r="AG57" s="239">
        <v>0.7</v>
      </c>
      <c r="AH57" s="240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26"/>
      <c r="AT57" s="39"/>
      <c r="AU57" s="40"/>
      <c r="AV57" s="76"/>
      <c r="AW57" s="77"/>
      <c r="AX57" s="77"/>
      <c r="AY57" s="78"/>
      <c r="AZ57" s="195">
        <f>ROUND(ROUND(G57*AG58,0)*(1+AX35),0)+(ROUND(V57*AG58,0))</f>
        <v>627</v>
      </c>
      <c r="BA57" s="29"/>
      <c r="BB57" s="215">
        <f>$G$57+V57</f>
        <v>734</v>
      </c>
    </row>
    <row r="58" spans="1:54" s="155" customFormat="1" ht="17.100000000000001" hidden="1" customHeight="1">
      <c r="A58" s="7">
        <v>16</v>
      </c>
      <c r="B58" s="8">
        <v>3414</v>
      </c>
      <c r="C58" s="9" t="s">
        <v>390</v>
      </c>
      <c r="D58" s="55"/>
      <c r="E58" s="56"/>
      <c r="F58" s="56"/>
      <c r="G58" s="135"/>
      <c r="H58" s="135"/>
      <c r="I58" s="135"/>
      <c r="J58" s="135"/>
      <c r="K58" s="135"/>
      <c r="L58" s="135"/>
      <c r="M58" s="67"/>
      <c r="N58" s="18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60"/>
      <c r="Z58" s="93"/>
      <c r="AA58" s="94"/>
      <c r="AB58" s="94"/>
      <c r="AC58" s="94"/>
      <c r="AD58" s="94"/>
      <c r="AE58" s="94"/>
      <c r="AF58" s="22" t="s">
        <v>1809</v>
      </c>
      <c r="AG58" s="230">
        <v>0.7</v>
      </c>
      <c r="AH58" s="231"/>
      <c r="AI58" s="43" t="s">
        <v>2136</v>
      </c>
      <c r="AJ58" s="20"/>
      <c r="AK58" s="20"/>
      <c r="AL58" s="20"/>
      <c r="AM58" s="20"/>
      <c r="AN58" s="20"/>
      <c r="AO58" s="20"/>
      <c r="AP58" s="20"/>
      <c r="AQ58" s="20"/>
      <c r="AR58" s="20"/>
      <c r="AS58" s="22" t="s">
        <v>1809</v>
      </c>
      <c r="AT58" s="230">
        <v>1</v>
      </c>
      <c r="AU58" s="231"/>
      <c r="AV58" s="76"/>
      <c r="AW58" s="77"/>
      <c r="AX58" s="77"/>
      <c r="AY58" s="78"/>
      <c r="AZ58" s="195">
        <f>ROUND(ROUND(ROUND(G57*AG58,0)*AT58,0)*(1+AX35),0)+(ROUND(ROUND(V57*AG58,0)*AT58,0))</f>
        <v>627</v>
      </c>
      <c r="BA58" s="29"/>
      <c r="BB58" s="215">
        <f t="shared" ref="BB58:BB62" si="4">$G$57+V58</f>
        <v>652</v>
      </c>
    </row>
    <row r="59" spans="1:54" s="155" customFormat="1" ht="17.100000000000001" customHeight="1">
      <c r="A59" s="7">
        <v>16</v>
      </c>
      <c r="B59" s="8">
        <v>3415</v>
      </c>
      <c r="C59" s="9" t="s">
        <v>2156</v>
      </c>
      <c r="D59" s="55"/>
      <c r="E59" s="56"/>
      <c r="F59" s="56"/>
      <c r="G59" s="56"/>
      <c r="H59" s="134"/>
      <c r="I59" s="134"/>
      <c r="J59" s="134"/>
      <c r="K59" s="14"/>
      <c r="L59" s="14"/>
      <c r="M59" s="14"/>
      <c r="N59" s="18"/>
      <c r="O59" s="259" t="s">
        <v>246</v>
      </c>
      <c r="P59" s="256"/>
      <c r="Q59" s="256"/>
      <c r="R59" s="256"/>
      <c r="S59" s="256"/>
      <c r="T59" s="256"/>
      <c r="U59" s="256"/>
      <c r="V59" s="256"/>
      <c r="W59" s="256"/>
      <c r="X59" s="256"/>
      <c r="Y59" s="52"/>
      <c r="Z59" s="16"/>
      <c r="AA59" s="16"/>
      <c r="AB59" s="16"/>
      <c r="AC59" s="16"/>
      <c r="AD59" s="28"/>
      <c r="AE59" s="28"/>
      <c r="AF59" s="16"/>
      <c r="AG59" s="44"/>
      <c r="AH59" s="45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26"/>
      <c r="AT59" s="39"/>
      <c r="AU59" s="40"/>
      <c r="AV59" s="76"/>
      <c r="AW59" s="77"/>
      <c r="AX59" s="77"/>
      <c r="AY59" s="78"/>
      <c r="AZ59" s="195">
        <f>ROUND(ROUND(G57*(1+AX35),0)+V61,0)</f>
        <v>978</v>
      </c>
      <c r="BA59" s="29"/>
      <c r="BB59" s="215"/>
    </row>
    <row r="60" spans="1:54" s="155" customFormat="1" ht="17.100000000000001" customHeight="1">
      <c r="A60" s="7">
        <v>16</v>
      </c>
      <c r="B60" s="8">
        <v>3416</v>
      </c>
      <c r="C60" s="9" t="s">
        <v>2157</v>
      </c>
      <c r="D60" s="56"/>
      <c r="E60" s="56"/>
      <c r="F60" s="56"/>
      <c r="G60" s="56"/>
      <c r="H60" s="134"/>
      <c r="I60" s="134"/>
      <c r="J60" s="134"/>
      <c r="K60" s="14"/>
      <c r="L60" s="14"/>
      <c r="M60" s="14"/>
      <c r="N60" s="18"/>
      <c r="O60" s="257"/>
      <c r="P60" s="258"/>
      <c r="Q60" s="258"/>
      <c r="R60" s="258"/>
      <c r="S60" s="258"/>
      <c r="T60" s="258"/>
      <c r="U60" s="258"/>
      <c r="V60" s="258"/>
      <c r="W60" s="258"/>
      <c r="X60" s="258"/>
      <c r="Y60" s="48"/>
      <c r="Z60" s="19"/>
      <c r="AA60" s="20"/>
      <c r="AB60" s="20"/>
      <c r="AC60" s="20"/>
      <c r="AD60" s="31"/>
      <c r="AE60" s="31"/>
      <c r="AF60" s="122"/>
      <c r="AG60" s="122"/>
      <c r="AH60" s="129"/>
      <c r="AI60" s="43" t="s">
        <v>2136</v>
      </c>
      <c r="AJ60" s="20"/>
      <c r="AK60" s="20"/>
      <c r="AL60" s="20"/>
      <c r="AM60" s="20"/>
      <c r="AN60" s="20"/>
      <c r="AO60" s="20"/>
      <c r="AP60" s="20"/>
      <c r="AQ60" s="20"/>
      <c r="AR60" s="20"/>
      <c r="AS60" s="22" t="s">
        <v>1809</v>
      </c>
      <c r="AT60" s="230">
        <v>1</v>
      </c>
      <c r="AU60" s="231"/>
      <c r="AV60" s="76"/>
      <c r="AW60" s="77"/>
      <c r="AX60" s="77"/>
      <c r="AY60" s="78"/>
      <c r="AZ60" s="195">
        <f>ROUND(ROUND(G57*AT60,0)*(1+AX35),0)+(ROUND(V61*AT60,0))</f>
        <v>978</v>
      </c>
      <c r="BA60" s="29"/>
      <c r="BB60" s="215"/>
    </row>
    <row r="61" spans="1:54" s="155" customFormat="1" ht="17.100000000000001" customHeight="1">
      <c r="A61" s="7">
        <v>16</v>
      </c>
      <c r="B61" s="8">
        <v>3417</v>
      </c>
      <c r="C61" s="9" t="s">
        <v>391</v>
      </c>
      <c r="D61" s="56"/>
      <c r="E61" s="56"/>
      <c r="F61" s="56"/>
      <c r="G61" s="56"/>
      <c r="H61" s="134"/>
      <c r="I61" s="134"/>
      <c r="J61" s="134"/>
      <c r="K61" s="14"/>
      <c r="L61" s="14"/>
      <c r="M61" s="14"/>
      <c r="N61" s="18"/>
      <c r="O61" s="135"/>
      <c r="P61" s="135"/>
      <c r="Q61" s="135"/>
      <c r="R61" s="135"/>
      <c r="S61" s="135"/>
      <c r="T61" s="135"/>
      <c r="U61" s="135"/>
      <c r="V61" s="261">
        <v>163</v>
      </c>
      <c r="W61" s="261"/>
      <c r="X61" s="14" t="s">
        <v>121</v>
      </c>
      <c r="Y61" s="14"/>
      <c r="Z61" s="117" t="s">
        <v>265</v>
      </c>
      <c r="AA61" s="92"/>
      <c r="AB61" s="92"/>
      <c r="AC61" s="92"/>
      <c r="AD61" s="92"/>
      <c r="AE61" s="92"/>
      <c r="AF61" s="24" t="s">
        <v>1809</v>
      </c>
      <c r="AG61" s="239">
        <v>0.7</v>
      </c>
      <c r="AH61" s="240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26"/>
      <c r="AT61" s="39"/>
      <c r="AU61" s="40"/>
      <c r="AV61" s="76"/>
      <c r="AW61" s="77"/>
      <c r="AX61" s="77"/>
      <c r="AY61" s="78"/>
      <c r="AZ61" s="195">
        <f>ROUND(ROUND(G57*AG62,0)*(1+AX35),0)+(ROUND(V61*AG62,0))</f>
        <v>684</v>
      </c>
      <c r="BA61" s="29"/>
      <c r="BB61" s="215">
        <f t="shared" si="4"/>
        <v>815</v>
      </c>
    </row>
    <row r="62" spans="1:54" s="155" customFormat="1" ht="17.100000000000001" hidden="1" customHeight="1">
      <c r="A62" s="7">
        <v>16</v>
      </c>
      <c r="B62" s="8">
        <v>3418</v>
      </c>
      <c r="C62" s="9" t="s">
        <v>392</v>
      </c>
      <c r="D62" s="57"/>
      <c r="E62" s="58"/>
      <c r="F62" s="58"/>
      <c r="G62" s="58"/>
      <c r="H62" s="136"/>
      <c r="I62" s="136"/>
      <c r="J62" s="136"/>
      <c r="K62" s="20"/>
      <c r="L62" s="20"/>
      <c r="M62" s="20"/>
      <c r="N62" s="21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93"/>
      <c r="AA62" s="94"/>
      <c r="AB62" s="94"/>
      <c r="AC62" s="94"/>
      <c r="AD62" s="94"/>
      <c r="AE62" s="94"/>
      <c r="AF62" s="22" t="s">
        <v>1809</v>
      </c>
      <c r="AG62" s="230">
        <v>0.7</v>
      </c>
      <c r="AH62" s="231"/>
      <c r="AI62" s="43" t="s">
        <v>2136</v>
      </c>
      <c r="AJ62" s="20"/>
      <c r="AK62" s="20"/>
      <c r="AL62" s="20"/>
      <c r="AM62" s="20"/>
      <c r="AN62" s="20"/>
      <c r="AO62" s="20"/>
      <c r="AP62" s="20"/>
      <c r="AQ62" s="20"/>
      <c r="AR62" s="20"/>
      <c r="AS62" s="22" t="s">
        <v>1809</v>
      </c>
      <c r="AT62" s="230">
        <v>1</v>
      </c>
      <c r="AU62" s="231"/>
      <c r="AV62" s="76"/>
      <c r="AW62" s="77"/>
      <c r="AX62" s="77"/>
      <c r="AY62" s="78"/>
      <c r="AZ62" s="195">
        <f>ROUND(ROUND(ROUND(G57*AG62,0)*AT62,0)*(1+AX35),0)+(ROUND(ROUND(V61*AG62,0)*AT62,0))</f>
        <v>684</v>
      </c>
      <c r="BA62" s="29"/>
      <c r="BB62" s="215">
        <f t="shared" si="4"/>
        <v>652</v>
      </c>
    </row>
    <row r="63" spans="1:54" s="155" customFormat="1" ht="17.100000000000001" customHeight="1">
      <c r="A63" s="7">
        <v>16</v>
      </c>
      <c r="B63" s="8">
        <v>3419</v>
      </c>
      <c r="C63" s="9" t="s">
        <v>2158</v>
      </c>
      <c r="D63" s="242" t="s">
        <v>1210</v>
      </c>
      <c r="E63" s="256"/>
      <c r="F63" s="256"/>
      <c r="G63" s="256"/>
      <c r="H63" s="256"/>
      <c r="I63" s="256"/>
      <c r="J63" s="256"/>
      <c r="K63" s="256"/>
      <c r="L63" s="256"/>
      <c r="M63" s="256"/>
      <c r="N63" s="15"/>
      <c r="O63" s="259" t="s">
        <v>245</v>
      </c>
      <c r="P63" s="256"/>
      <c r="Q63" s="256"/>
      <c r="R63" s="256"/>
      <c r="S63" s="256"/>
      <c r="T63" s="256"/>
      <c r="U63" s="256"/>
      <c r="V63" s="256"/>
      <c r="W63" s="256"/>
      <c r="X63" s="256"/>
      <c r="Y63" s="52"/>
      <c r="Z63" s="16"/>
      <c r="AA63" s="16"/>
      <c r="AB63" s="16"/>
      <c r="AC63" s="16"/>
      <c r="AD63" s="28"/>
      <c r="AE63" s="28"/>
      <c r="AF63" s="16"/>
      <c r="AG63" s="44"/>
      <c r="AH63" s="45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26"/>
      <c r="AT63" s="39"/>
      <c r="AU63" s="40"/>
      <c r="AV63" s="76"/>
      <c r="AW63" s="77"/>
      <c r="AX63" s="77"/>
      <c r="AY63" s="78"/>
      <c r="AZ63" s="195">
        <f>ROUND(ROUND(G65*(1+AX35),0)+V65,0)</f>
        <v>999</v>
      </c>
      <c r="BA63" s="29"/>
    </row>
    <row r="64" spans="1:54" s="155" customFormat="1" ht="17.100000000000001" customHeight="1">
      <c r="A64" s="7">
        <v>16</v>
      </c>
      <c r="B64" s="8">
        <v>3420</v>
      </c>
      <c r="C64" s="9" t="s">
        <v>2159</v>
      </c>
      <c r="D64" s="257"/>
      <c r="E64" s="258"/>
      <c r="F64" s="258"/>
      <c r="G64" s="258"/>
      <c r="H64" s="258"/>
      <c r="I64" s="258"/>
      <c r="J64" s="258"/>
      <c r="K64" s="258"/>
      <c r="L64" s="258"/>
      <c r="M64" s="258"/>
      <c r="N64" s="133"/>
      <c r="O64" s="257"/>
      <c r="P64" s="258"/>
      <c r="Q64" s="258"/>
      <c r="R64" s="258"/>
      <c r="S64" s="258"/>
      <c r="T64" s="258"/>
      <c r="U64" s="258"/>
      <c r="V64" s="258"/>
      <c r="W64" s="258"/>
      <c r="X64" s="258"/>
      <c r="Y64" s="48"/>
      <c r="Z64" s="19"/>
      <c r="AA64" s="20"/>
      <c r="AB64" s="20"/>
      <c r="AC64" s="20"/>
      <c r="AD64" s="31"/>
      <c r="AE64" s="31"/>
      <c r="AF64" s="122"/>
      <c r="AG64" s="122"/>
      <c r="AH64" s="129"/>
      <c r="AI64" s="43" t="s">
        <v>2136</v>
      </c>
      <c r="AJ64" s="20"/>
      <c r="AK64" s="20"/>
      <c r="AL64" s="20"/>
      <c r="AM64" s="20"/>
      <c r="AN64" s="20"/>
      <c r="AO64" s="20"/>
      <c r="AP64" s="20"/>
      <c r="AQ64" s="20"/>
      <c r="AR64" s="20"/>
      <c r="AS64" s="22" t="s">
        <v>1809</v>
      </c>
      <c r="AT64" s="230">
        <v>1</v>
      </c>
      <c r="AU64" s="231"/>
      <c r="AV64" s="76"/>
      <c r="AW64" s="77"/>
      <c r="AX64" s="77"/>
      <c r="AY64" s="78"/>
      <c r="AZ64" s="196">
        <f>ROUND(ROUND(G65*AT64,0)*(1+AX35),0)+(ROUND(V65*AT64,0))</f>
        <v>999</v>
      </c>
      <c r="BA64" s="29"/>
    </row>
    <row r="65" spans="1:54" s="155" customFormat="1" ht="17.100000000000001" customHeight="1">
      <c r="A65" s="7">
        <v>16</v>
      </c>
      <c r="B65" s="8">
        <v>3421</v>
      </c>
      <c r="C65" s="9" t="s">
        <v>393</v>
      </c>
      <c r="D65" s="57"/>
      <c r="E65" s="58"/>
      <c r="F65" s="137"/>
      <c r="G65" s="238">
        <v>734</v>
      </c>
      <c r="H65" s="238"/>
      <c r="I65" s="20" t="s">
        <v>121</v>
      </c>
      <c r="J65" s="20"/>
      <c r="K65" s="22"/>
      <c r="L65" s="59"/>
      <c r="M65" s="59"/>
      <c r="N65" s="141"/>
      <c r="O65" s="137"/>
      <c r="P65" s="137"/>
      <c r="Q65" s="137"/>
      <c r="R65" s="137"/>
      <c r="S65" s="137"/>
      <c r="T65" s="137"/>
      <c r="U65" s="137"/>
      <c r="V65" s="265">
        <v>81</v>
      </c>
      <c r="W65" s="265"/>
      <c r="X65" s="20" t="s">
        <v>121</v>
      </c>
      <c r="Y65" s="20"/>
      <c r="Z65" s="118" t="s">
        <v>265</v>
      </c>
      <c r="AA65" s="113"/>
      <c r="AB65" s="113"/>
      <c r="AC65" s="113"/>
      <c r="AD65" s="113"/>
      <c r="AE65" s="113"/>
      <c r="AF65" s="26" t="s">
        <v>1809</v>
      </c>
      <c r="AG65" s="236">
        <v>0.7</v>
      </c>
      <c r="AH65" s="23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26"/>
      <c r="AT65" s="39"/>
      <c r="AU65" s="40"/>
      <c r="AV65" s="79"/>
      <c r="AW65" s="80"/>
      <c r="AX65" s="80"/>
      <c r="AY65" s="81"/>
      <c r="AZ65" s="196">
        <f>ROUND(ROUND(G65*AG66,0)*(1+AX35),0)+(ROUND(V65*AG66,0))</f>
        <v>700</v>
      </c>
      <c r="BA65" s="41"/>
      <c r="BB65" s="215">
        <f>$G$65+V65</f>
        <v>815</v>
      </c>
    </row>
    <row r="66" spans="1:54" s="155" customFormat="1" ht="17.100000000000001" hidden="1" customHeight="1">
      <c r="A66" s="7">
        <v>16</v>
      </c>
      <c r="B66" s="8">
        <v>3422</v>
      </c>
      <c r="C66" s="9" t="s">
        <v>394</v>
      </c>
      <c r="D66" s="57"/>
      <c r="E66" s="58"/>
      <c r="F66" s="58"/>
      <c r="G66" s="137"/>
      <c r="H66" s="137"/>
      <c r="I66" s="137"/>
      <c r="J66" s="137"/>
      <c r="K66" s="137"/>
      <c r="L66" s="137"/>
      <c r="M66" s="22"/>
      <c r="N66" s="21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93"/>
      <c r="AA66" s="94"/>
      <c r="AB66" s="94"/>
      <c r="AC66" s="94"/>
      <c r="AD66" s="94"/>
      <c r="AE66" s="94"/>
      <c r="AF66" s="22" t="s">
        <v>1809</v>
      </c>
      <c r="AG66" s="230">
        <v>0.7</v>
      </c>
      <c r="AH66" s="231"/>
      <c r="AI66" s="43" t="s">
        <v>2136</v>
      </c>
      <c r="AJ66" s="20"/>
      <c r="AK66" s="20"/>
      <c r="AL66" s="20"/>
      <c r="AM66" s="20"/>
      <c r="AN66" s="20"/>
      <c r="AO66" s="20"/>
      <c r="AP66" s="20"/>
      <c r="AQ66" s="20"/>
      <c r="AR66" s="20"/>
      <c r="AS66" s="22" t="s">
        <v>1809</v>
      </c>
      <c r="AT66" s="230">
        <v>1</v>
      </c>
      <c r="AU66" s="231"/>
      <c r="AV66" s="79"/>
      <c r="AW66" s="80"/>
      <c r="AX66" s="80"/>
      <c r="AY66" s="81"/>
      <c r="AZ66" s="111">
        <f>ROUND(ROUND(ROUND(G65*AG66,0)*AT66,0)*(1+AX35),0)+(ROUND(ROUND(V65*AG66,0)*AT66,0))</f>
        <v>700</v>
      </c>
      <c r="BA66" s="41"/>
    </row>
    <row r="67" spans="1:54" ht="17.100000000000001" customHeight="1">
      <c r="A67" s="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</row>
    <row r="68" spans="1:54" ht="17.100000000000001" customHeight="1">
      <c r="A68" s="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</row>
    <row r="69" spans="1:54" s="155" customFormat="1" ht="17.100000000000001" customHeight="1">
      <c r="A69" s="25"/>
      <c r="B69" s="25"/>
      <c r="C69" s="14"/>
      <c r="D69" s="14"/>
      <c r="E69" s="14"/>
      <c r="F69" s="14"/>
      <c r="G69" s="14"/>
      <c r="H69" s="14"/>
      <c r="I69" s="14"/>
      <c r="J69" s="32"/>
      <c r="K69" s="14"/>
      <c r="L69" s="14"/>
      <c r="M69" s="14"/>
      <c r="N69" s="14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4"/>
      <c r="AA69" s="14"/>
      <c r="AB69" s="14"/>
      <c r="AC69" s="14"/>
      <c r="AD69" s="14"/>
      <c r="AE69" s="24"/>
      <c r="AF69" s="14"/>
      <c r="AG69" s="27"/>
      <c r="AH69" s="30"/>
      <c r="AI69" s="14"/>
      <c r="AJ69" s="14"/>
      <c r="AK69" s="14"/>
      <c r="AL69" s="27"/>
      <c r="AM69" s="30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4"/>
      <c r="BA69" s="121"/>
    </row>
    <row r="70" spans="1:54" s="155" customFormat="1" ht="17.100000000000001" customHeight="1">
      <c r="A70" s="25"/>
      <c r="B70" s="25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4"/>
      <c r="AA70" s="14"/>
      <c r="AB70" s="14"/>
      <c r="AC70" s="14"/>
      <c r="AD70" s="14"/>
      <c r="AE70" s="24"/>
      <c r="AF70" s="14"/>
      <c r="AG70" s="24"/>
      <c r="AH70" s="30"/>
      <c r="AI70" s="14"/>
      <c r="AJ70" s="14"/>
      <c r="AK70" s="14"/>
      <c r="AL70" s="27"/>
      <c r="AM70" s="30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4"/>
      <c r="BA70" s="121"/>
    </row>
    <row r="71" spans="1:54" s="155" customFormat="1" ht="17.100000000000001" customHeight="1">
      <c r="A71" s="25"/>
      <c r="B71" s="25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4"/>
      <c r="AA71" s="14"/>
      <c r="AB71" s="14"/>
      <c r="AC71" s="14"/>
      <c r="AD71" s="14"/>
      <c r="AE71" s="24"/>
      <c r="AF71" s="14"/>
      <c r="AG71" s="24"/>
      <c r="AH71" s="30"/>
      <c r="AI71" s="14"/>
      <c r="AJ71" s="14"/>
      <c r="AK71" s="14"/>
      <c r="AL71" s="13"/>
      <c r="AM71" s="13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34"/>
      <c r="BA71" s="121"/>
    </row>
    <row r="72" spans="1:54" s="155" customFormat="1" ht="17.100000000000001" customHeight="1">
      <c r="A72" s="25"/>
      <c r="B72" s="25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4"/>
      <c r="AA72" s="14"/>
      <c r="AB72" s="14"/>
      <c r="AC72" s="14"/>
      <c r="AD72" s="35"/>
      <c r="AE72" s="158"/>
      <c r="AF72" s="121"/>
      <c r="AG72" s="158"/>
      <c r="AH72" s="30"/>
      <c r="AI72" s="14"/>
      <c r="AJ72" s="14"/>
      <c r="AK72" s="14"/>
      <c r="AL72" s="27"/>
      <c r="AM72" s="30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4"/>
      <c r="BA72" s="121"/>
    </row>
    <row r="73" spans="1:54" s="155" customFormat="1" ht="17.100000000000001" customHeight="1">
      <c r="A73" s="25"/>
      <c r="B73" s="25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4"/>
      <c r="AA73" s="14"/>
      <c r="AB73" s="14"/>
      <c r="AC73" s="14"/>
      <c r="AD73" s="24"/>
      <c r="AE73" s="27"/>
      <c r="AF73" s="14"/>
      <c r="AG73" s="24"/>
      <c r="AH73" s="30"/>
      <c r="AI73" s="14"/>
      <c r="AJ73" s="14"/>
      <c r="AK73" s="14"/>
      <c r="AL73" s="27"/>
      <c r="AM73" s="30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4"/>
      <c r="BA73" s="121"/>
    </row>
    <row r="74" spans="1:54" s="155" customFormat="1" ht="17.100000000000001" customHeight="1">
      <c r="A74" s="25"/>
      <c r="B74" s="25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4"/>
      <c r="AA74" s="14"/>
      <c r="AB74" s="14"/>
      <c r="AC74" s="14"/>
      <c r="AD74" s="14"/>
      <c r="AE74" s="24"/>
      <c r="AF74" s="14"/>
      <c r="AG74" s="24"/>
      <c r="AH74" s="30"/>
      <c r="AI74" s="14"/>
      <c r="AJ74" s="14"/>
      <c r="AK74" s="14"/>
      <c r="AL74" s="13"/>
      <c r="AM74" s="13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34"/>
      <c r="BA74" s="121"/>
    </row>
    <row r="75" spans="1:54" s="155" customFormat="1" ht="17.100000000000001" customHeight="1">
      <c r="A75" s="25"/>
      <c r="B75" s="25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4"/>
      <c r="AA75" s="14"/>
      <c r="AB75" s="14"/>
      <c r="AC75" s="14"/>
      <c r="AD75" s="14"/>
      <c r="AE75" s="24"/>
      <c r="AF75" s="14"/>
      <c r="AG75" s="27"/>
      <c r="AH75" s="30"/>
      <c r="AI75" s="14"/>
      <c r="AJ75" s="14"/>
      <c r="AK75" s="14"/>
      <c r="AL75" s="27"/>
      <c r="AM75" s="30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4"/>
      <c r="BA75" s="121"/>
    </row>
    <row r="76" spans="1:54" ht="17.100000000000001" customHeight="1"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</row>
    <row r="77" spans="1:54" ht="17.100000000000001" customHeight="1"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</row>
    <row r="78" spans="1:54" ht="17.100000000000001" customHeight="1"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</row>
    <row r="79" spans="1:54" ht="17.100000000000001" customHeight="1"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54" ht="17.100000000000001" customHeight="1"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</row>
    <row r="81" spans="15:25" ht="17.100000000000001" customHeight="1"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</row>
    <row r="82" spans="15:25" ht="17.100000000000001" customHeight="1"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15:25" ht="17.100000000000001" customHeight="1"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</row>
  </sheetData>
  <mergeCells count="103">
    <mergeCell ref="AX35:AY35"/>
    <mergeCell ref="AG22:AH22"/>
    <mergeCell ref="AT22:AU22"/>
    <mergeCell ref="AT8:AU8"/>
    <mergeCell ref="AT10:AU10"/>
    <mergeCell ref="AG10:AH10"/>
    <mergeCell ref="AT16:AU16"/>
    <mergeCell ref="AT18:AU18"/>
    <mergeCell ref="AT20:AU20"/>
    <mergeCell ref="AT34:AU34"/>
    <mergeCell ref="AV33:AY34"/>
    <mergeCell ref="AT12:AU12"/>
    <mergeCell ref="AG14:AH14"/>
    <mergeCell ref="AT14:AU14"/>
    <mergeCell ref="AG17:AH17"/>
    <mergeCell ref="AG21:AH21"/>
    <mergeCell ref="AG33:AH33"/>
    <mergeCell ref="AG34:AH34"/>
    <mergeCell ref="AG18:AH18"/>
    <mergeCell ref="AT32:AU32"/>
    <mergeCell ref="AG9:AH9"/>
    <mergeCell ref="AG13:AH13"/>
    <mergeCell ref="AG66:AH66"/>
    <mergeCell ref="AT66:AU66"/>
    <mergeCell ref="AG58:AH58"/>
    <mergeCell ref="AT58:AU58"/>
    <mergeCell ref="AT60:AU60"/>
    <mergeCell ref="AG62:AH62"/>
    <mergeCell ref="AG65:AH65"/>
    <mergeCell ref="AT62:AU62"/>
    <mergeCell ref="AG61:AH61"/>
    <mergeCell ref="AT44:AU44"/>
    <mergeCell ref="AG25:AH25"/>
    <mergeCell ref="AG29:AH29"/>
    <mergeCell ref="AT42:AU42"/>
    <mergeCell ref="AG38:AH38"/>
    <mergeCell ref="AG37:AH37"/>
    <mergeCell ref="AG42:AH42"/>
    <mergeCell ref="AG41:AH41"/>
    <mergeCell ref="AT38:AU38"/>
    <mergeCell ref="AT40:AU40"/>
    <mergeCell ref="G65:H65"/>
    <mergeCell ref="AT24:AU24"/>
    <mergeCell ref="V25:W25"/>
    <mergeCell ref="AG26:AH26"/>
    <mergeCell ref="AT26:AU26"/>
    <mergeCell ref="AT64:AU64"/>
    <mergeCell ref="V65:W65"/>
    <mergeCell ref="V53:W53"/>
    <mergeCell ref="G45:H45"/>
    <mergeCell ref="AT48:AU48"/>
    <mergeCell ref="AT50:AU50"/>
    <mergeCell ref="AT52:AU52"/>
    <mergeCell ref="AT56:AU56"/>
    <mergeCell ref="AT28:AU28"/>
    <mergeCell ref="V29:W29"/>
    <mergeCell ref="AG30:AH30"/>
    <mergeCell ref="AT30:AU30"/>
    <mergeCell ref="AT36:AU36"/>
    <mergeCell ref="V37:W37"/>
    <mergeCell ref="AT54:AU54"/>
    <mergeCell ref="V45:W45"/>
    <mergeCell ref="V41:W41"/>
    <mergeCell ref="AT46:AU46"/>
    <mergeCell ref="O27:X28"/>
    <mergeCell ref="D63:M64"/>
    <mergeCell ref="O63:X64"/>
    <mergeCell ref="O59:X60"/>
    <mergeCell ref="AG46:AH46"/>
    <mergeCell ref="AG53:AH53"/>
    <mergeCell ref="AG45:AH45"/>
    <mergeCell ref="V61:W61"/>
    <mergeCell ref="AG50:AH50"/>
    <mergeCell ref="O47:X48"/>
    <mergeCell ref="AG49:AH49"/>
    <mergeCell ref="D55:M56"/>
    <mergeCell ref="V49:W49"/>
    <mergeCell ref="V57:W57"/>
    <mergeCell ref="AG57:AH57"/>
    <mergeCell ref="O51:X52"/>
    <mergeCell ref="AG54:AH54"/>
    <mergeCell ref="O39:X40"/>
    <mergeCell ref="G29:H29"/>
    <mergeCell ref="G9:H9"/>
    <mergeCell ref="O55:X56"/>
    <mergeCell ref="G57:H57"/>
    <mergeCell ref="O19:X20"/>
    <mergeCell ref="Z5:AC5"/>
    <mergeCell ref="D7:M8"/>
    <mergeCell ref="D27:M28"/>
    <mergeCell ref="D43:M44"/>
    <mergeCell ref="O43:X44"/>
    <mergeCell ref="O7:X8"/>
    <mergeCell ref="V17:W17"/>
    <mergeCell ref="O15:X16"/>
    <mergeCell ref="O11:X12"/>
    <mergeCell ref="V21:W21"/>
    <mergeCell ref="V33:W33"/>
    <mergeCell ref="O35:X36"/>
    <mergeCell ref="O31:X32"/>
    <mergeCell ref="V9:W9"/>
    <mergeCell ref="V13:W13"/>
    <mergeCell ref="O23:X24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  <rowBreaks count="1" manualBreakCount="1">
    <brk id="68" max="4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BD91"/>
  <sheetViews>
    <sheetView view="pageBreakPreview" topLeftCell="A51" zoomScale="85" zoomScaleNormal="100" zoomScaleSheetLayoutView="85" workbookViewId="0">
      <selection activeCell="Z79" sqref="Z79"/>
    </sheetView>
  </sheetViews>
  <sheetFormatPr defaultRowHeight="17.100000000000001" customHeight="1"/>
  <cols>
    <col min="1" max="1" width="4.625" style="149" customWidth="1"/>
    <col min="2" max="2" width="7.625" style="149" customWidth="1"/>
    <col min="3" max="3" width="35.625" style="10" customWidth="1"/>
    <col min="4" max="10" width="2.375" style="149" customWidth="1"/>
    <col min="11" max="14" width="2.375" style="10" customWidth="1"/>
    <col min="15" max="25" width="2.375" style="149" customWidth="1"/>
    <col min="26" max="26" width="2.375" style="10" customWidth="1"/>
    <col min="27" max="30" width="2.375" style="149" customWidth="1"/>
    <col min="31" max="31" width="2.375" style="150" customWidth="1"/>
    <col min="32" max="32" width="2.375" style="149" customWidth="1"/>
    <col min="33" max="34" width="2.375" style="150" customWidth="1"/>
    <col min="35" max="51" width="2.375" style="149" customWidth="1"/>
    <col min="52" max="53" width="8.625" style="149" customWidth="1"/>
    <col min="54" max="54" width="4.5" style="149" bestFit="1" customWidth="1"/>
    <col min="55" max="16384" width="9" style="149"/>
  </cols>
  <sheetData>
    <row r="1" spans="1:54" ht="17.100000000000001" customHeight="1">
      <c r="A1" s="1"/>
    </row>
    <row r="2" spans="1:54" ht="17.100000000000001" customHeight="1">
      <c r="A2" s="1"/>
    </row>
    <row r="3" spans="1:54" ht="17.100000000000001" customHeight="1">
      <c r="A3" s="1"/>
    </row>
    <row r="4" spans="1:54" ht="17.100000000000001" customHeight="1">
      <c r="A4" s="1"/>
      <c r="B4" s="1" t="s">
        <v>1220</v>
      </c>
    </row>
    <row r="5" spans="1:54" s="155" customFormat="1" ht="17.100000000000001" customHeight="1">
      <c r="A5" s="2" t="s">
        <v>122</v>
      </c>
      <c r="B5" s="151"/>
      <c r="C5" s="11" t="s">
        <v>114</v>
      </c>
      <c r="D5" s="152"/>
      <c r="E5" s="148"/>
      <c r="F5" s="148"/>
      <c r="G5" s="148"/>
      <c r="H5" s="148"/>
      <c r="I5" s="148"/>
      <c r="J5" s="148"/>
      <c r="K5" s="16"/>
      <c r="L5" s="16"/>
      <c r="M5" s="16"/>
      <c r="N5" s="16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255" t="s">
        <v>123</v>
      </c>
      <c r="AA5" s="255"/>
      <c r="AB5" s="255"/>
      <c r="AC5" s="255"/>
      <c r="AD5" s="12"/>
      <c r="AE5" s="153"/>
      <c r="AF5" s="148"/>
      <c r="AG5" s="153"/>
      <c r="AH5" s="153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3" t="s">
        <v>115</v>
      </c>
      <c r="BA5" s="3" t="s">
        <v>116</v>
      </c>
      <c r="BB5" s="121"/>
    </row>
    <row r="6" spans="1:54" s="155" customFormat="1" ht="17.100000000000001" customHeight="1">
      <c r="A6" s="4" t="s">
        <v>117</v>
      </c>
      <c r="B6" s="5" t="s">
        <v>118</v>
      </c>
      <c r="C6" s="21"/>
      <c r="D6" s="124"/>
      <c r="E6" s="122"/>
      <c r="F6" s="122"/>
      <c r="G6" s="122"/>
      <c r="H6" s="122"/>
      <c r="I6" s="122"/>
      <c r="J6" s="122"/>
      <c r="K6" s="20"/>
      <c r="L6" s="20"/>
      <c r="M6" s="20"/>
      <c r="N6" s="20"/>
      <c r="O6" s="164"/>
      <c r="P6" s="165"/>
      <c r="Q6" s="165"/>
      <c r="R6" s="165"/>
      <c r="S6" s="165"/>
      <c r="T6" s="70" t="s">
        <v>786</v>
      </c>
      <c r="U6" s="165"/>
      <c r="V6" s="165"/>
      <c r="W6" s="165"/>
      <c r="X6" s="165"/>
      <c r="Y6" s="166"/>
      <c r="Z6" s="20"/>
      <c r="AA6" s="122"/>
      <c r="AB6" s="122"/>
      <c r="AC6" s="122"/>
      <c r="AD6" s="122"/>
      <c r="AE6" s="156"/>
      <c r="AF6" s="122"/>
      <c r="AG6" s="156"/>
      <c r="AH6" s="156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6" t="s">
        <v>119</v>
      </c>
      <c r="BA6" s="6" t="s">
        <v>120</v>
      </c>
      <c r="BB6" s="121"/>
    </row>
    <row r="7" spans="1:54" s="155" customFormat="1" ht="17.100000000000001" customHeight="1">
      <c r="A7" s="7">
        <v>16</v>
      </c>
      <c r="B7" s="8">
        <v>3423</v>
      </c>
      <c r="C7" s="9" t="s">
        <v>2098</v>
      </c>
      <c r="D7" s="242" t="s">
        <v>846</v>
      </c>
      <c r="E7" s="256"/>
      <c r="F7" s="256"/>
      <c r="G7" s="256"/>
      <c r="H7" s="256"/>
      <c r="I7" s="256"/>
      <c r="J7" s="256"/>
      <c r="K7" s="256"/>
      <c r="L7" s="256"/>
      <c r="M7" s="256"/>
      <c r="N7" s="15"/>
      <c r="O7" s="259" t="s">
        <v>250</v>
      </c>
      <c r="P7" s="256"/>
      <c r="Q7" s="256"/>
      <c r="R7" s="256"/>
      <c r="S7" s="256"/>
      <c r="T7" s="256"/>
      <c r="U7" s="256"/>
      <c r="V7" s="256"/>
      <c r="W7" s="256"/>
      <c r="X7" s="256"/>
      <c r="Y7" s="52"/>
      <c r="Z7" s="16"/>
      <c r="AA7" s="16"/>
      <c r="AB7" s="16"/>
      <c r="AC7" s="16"/>
      <c r="AD7" s="28"/>
      <c r="AE7" s="28"/>
      <c r="AF7" s="16"/>
      <c r="AG7" s="44"/>
      <c r="AH7" s="45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26"/>
      <c r="AT7" s="39"/>
      <c r="AU7" s="40"/>
      <c r="AV7" s="53"/>
      <c r="AW7" s="46"/>
      <c r="AX7" s="46"/>
      <c r="AY7" s="52"/>
      <c r="AZ7" s="195">
        <f>ROUND(G9,0)+(ROUND(S9*(1+AX35),0))</f>
        <v>429</v>
      </c>
      <c r="BA7" s="49" t="s">
        <v>1790</v>
      </c>
    </row>
    <row r="8" spans="1:54" s="155" customFormat="1" ht="17.100000000000001" customHeight="1">
      <c r="A8" s="7">
        <v>16</v>
      </c>
      <c r="B8" s="8">
        <v>3424</v>
      </c>
      <c r="C8" s="9" t="s">
        <v>2099</v>
      </c>
      <c r="D8" s="257"/>
      <c r="E8" s="258"/>
      <c r="F8" s="258"/>
      <c r="G8" s="258"/>
      <c r="H8" s="258"/>
      <c r="I8" s="258"/>
      <c r="J8" s="258"/>
      <c r="K8" s="258"/>
      <c r="L8" s="258"/>
      <c r="M8" s="258"/>
      <c r="N8" s="133"/>
      <c r="O8" s="257"/>
      <c r="P8" s="258"/>
      <c r="Q8" s="258"/>
      <c r="R8" s="258"/>
      <c r="S8" s="258"/>
      <c r="T8" s="258"/>
      <c r="U8" s="258"/>
      <c r="V8" s="258"/>
      <c r="W8" s="258"/>
      <c r="X8" s="258"/>
      <c r="Y8" s="48"/>
      <c r="Z8" s="19"/>
      <c r="AA8" s="20"/>
      <c r="AB8" s="20"/>
      <c r="AC8" s="20"/>
      <c r="AD8" s="31"/>
      <c r="AE8" s="31"/>
      <c r="AF8" s="122"/>
      <c r="AG8" s="122"/>
      <c r="AH8" s="129"/>
      <c r="AI8" s="43" t="s">
        <v>1853</v>
      </c>
      <c r="AJ8" s="20"/>
      <c r="AK8" s="20"/>
      <c r="AL8" s="20"/>
      <c r="AM8" s="20"/>
      <c r="AN8" s="20"/>
      <c r="AO8" s="20"/>
      <c r="AP8" s="20"/>
      <c r="AQ8" s="20"/>
      <c r="AR8" s="20"/>
      <c r="AS8" s="22" t="s">
        <v>1792</v>
      </c>
      <c r="AT8" s="230">
        <v>1</v>
      </c>
      <c r="AU8" s="231"/>
      <c r="AV8" s="54"/>
      <c r="AW8" s="27"/>
      <c r="AX8" s="27"/>
      <c r="AY8" s="48"/>
      <c r="AZ8" s="195">
        <f>ROUND(G9*AT8,0)+(ROUND(ROUND(S9*AT8,0)*(1+AX35),0))</f>
        <v>429</v>
      </c>
      <c r="BA8" s="29"/>
    </row>
    <row r="9" spans="1:54" s="155" customFormat="1" ht="17.100000000000001" customHeight="1">
      <c r="A9" s="7">
        <v>16</v>
      </c>
      <c r="B9" s="8">
        <v>3425</v>
      </c>
      <c r="C9" s="9" t="s">
        <v>395</v>
      </c>
      <c r="D9" s="55"/>
      <c r="E9" s="56"/>
      <c r="F9" s="135"/>
      <c r="G9" s="241">
        <v>249</v>
      </c>
      <c r="H9" s="241"/>
      <c r="I9" s="14" t="s">
        <v>121</v>
      </c>
      <c r="J9" s="14"/>
      <c r="K9" s="24"/>
      <c r="L9" s="27"/>
      <c r="M9" s="27"/>
      <c r="N9" s="133"/>
      <c r="O9" s="135"/>
      <c r="P9" s="135"/>
      <c r="Q9" s="135"/>
      <c r="R9" s="135"/>
      <c r="S9" s="260">
        <v>144</v>
      </c>
      <c r="T9" s="260"/>
      <c r="U9" s="14" t="s">
        <v>121</v>
      </c>
      <c r="V9" s="14"/>
      <c r="W9" s="24"/>
      <c r="X9" s="27"/>
      <c r="Y9" s="27"/>
      <c r="Z9" s="117" t="s">
        <v>265</v>
      </c>
      <c r="AA9" s="92"/>
      <c r="AB9" s="92"/>
      <c r="AC9" s="92"/>
      <c r="AD9" s="92"/>
      <c r="AE9" s="92"/>
      <c r="AF9" s="24" t="s">
        <v>1792</v>
      </c>
      <c r="AG9" s="239">
        <v>0.7</v>
      </c>
      <c r="AH9" s="240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26"/>
      <c r="AT9" s="39"/>
      <c r="AU9" s="40"/>
      <c r="AV9" s="42"/>
      <c r="AW9" s="37"/>
      <c r="AX9" s="37"/>
      <c r="AY9" s="38"/>
      <c r="AZ9" s="195">
        <f>ROUND(G9*AG10,0)+(ROUND(ROUND(S9*AG10,0)*(1+AX35),0))</f>
        <v>300</v>
      </c>
      <c r="BA9" s="29"/>
      <c r="BB9" s="215">
        <f>$G$9+S9</f>
        <v>393</v>
      </c>
    </row>
    <row r="10" spans="1:54" s="155" customFormat="1" ht="17.100000000000001" hidden="1" customHeight="1">
      <c r="A10" s="7">
        <v>16</v>
      </c>
      <c r="B10" s="8">
        <v>3426</v>
      </c>
      <c r="C10" s="9" t="s">
        <v>396</v>
      </c>
      <c r="D10" s="55"/>
      <c r="E10" s="56"/>
      <c r="F10" s="56"/>
      <c r="G10" s="135"/>
      <c r="H10" s="135"/>
      <c r="I10" s="135"/>
      <c r="J10" s="135"/>
      <c r="K10" s="135"/>
      <c r="L10" s="201"/>
      <c r="M10" s="201"/>
      <c r="N10" s="18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67"/>
      <c r="Z10" s="96"/>
      <c r="AA10" s="95"/>
      <c r="AB10" s="95"/>
      <c r="AC10" s="95"/>
      <c r="AD10" s="95"/>
      <c r="AE10" s="95"/>
      <c r="AF10" s="22" t="s">
        <v>1792</v>
      </c>
      <c r="AG10" s="230">
        <v>0.7</v>
      </c>
      <c r="AH10" s="231"/>
      <c r="AI10" s="43" t="s">
        <v>1853</v>
      </c>
      <c r="AJ10" s="20"/>
      <c r="AK10" s="20"/>
      <c r="AL10" s="20"/>
      <c r="AM10" s="20"/>
      <c r="AN10" s="20"/>
      <c r="AO10" s="20"/>
      <c r="AP10" s="20"/>
      <c r="AQ10" s="20"/>
      <c r="AR10" s="20"/>
      <c r="AS10" s="22" t="s">
        <v>1792</v>
      </c>
      <c r="AT10" s="230">
        <v>1</v>
      </c>
      <c r="AU10" s="231"/>
      <c r="AV10" s="54"/>
      <c r="AW10" s="27"/>
      <c r="AX10" s="27"/>
      <c r="AY10" s="48"/>
      <c r="AZ10" s="195">
        <f>ROUND(ROUND(G9*AG10,0)*AT10,0)+(ROUND(ROUND(ROUND(S9*AG10,0)*AT10,0)*(1+AX35),0))</f>
        <v>300</v>
      </c>
      <c r="BA10" s="29"/>
      <c r="BB10" s="215">
        <f t="shared" ref="BB10:BB25" si="0">$G$9+S10</f>
        <v>249</v>
      </c>
    </row>
    <row r="11" spans="1:54" s="155" customFormat="1" ht="17.100000000000001" customHeight="1">
      <c r="A11" s="7">
        <v>16</v>
      </c>
      <c r="B11" s="8">
        <v>3427</v>
      </c>
      <c r="C11" s="9" t="s">
        <v>2100</v>
      </c>
      <c r="D11" s="55"/>
      <c r="E11" s="56"/>
      <c r="F11" s="56"/>
      <c r="G11" s="56"/>
      <c r="H11" s="134"/>
      <c r="I11" s="134"/>
      <c r="J11" s="134"/>
      <c r="K11" s="14"/>
      <c r="L11" s="14"/>
      <c r="M11" s="14"/>
      <c r="N11" s="18"/>
      <c r="O11" s="259" t="s">
        <v>251</v>
      </c>
      <c r="P11" s="256"/>
      <c r="Q11" s="256"/>
      <c r="R11" s="256"/>
      <c r="S11" s="256"/>
      <c r="T11" s="256"/>
      <c r="U11" s="256"/>
      <c r="V11" s="256"/>
      <c r="W11" s="256"/>
      <c r="X11" s="256"/>
      <c r="Y11" s="52"/>
      <c r="Z11" s="16"/>
      <c r="AA11" s="16"/>
      <c r="AB11" s="16"/>
      <c r="AC11" s="16"/>
      <c r="AD11" s="28"/>
      <c r="AE11" s="28"/>
      <c r="AF11" s="16"/>
      <c r="AG11" s="44"/>
      <c r="AH11" s="45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26"/>
      <c r="AT11" s="39"/>
      <c r="AU11" s="40"/>
      <c r="AV11" s="42"/>
      <c r="AW11" s="37"/>
      <c r="AX11" s="37"/>
      <c r="AY11" s="38"/>
      <c r="AZ11" s="195">
        <f>ROUND(G9,0)+(ROUND(S13*(1+AX35),0))</f>
        <v>652</v>
      </c>
      <c r="BA11" s="29"/>
      <c r="BB11" s="215"/>
    </row>
    <row r="12" spans="1:54" s="155" customFormat="1" ht="17.100000000000001" customHeight="1">
      <c r="A12" s="7">
        <v>16</v>
      </c>
      <c r="B12" s="8">
        <v>3428</v>
      </c>
      <c r="C12" s="9" t="s">
        <v>2101</v>
      </c>
      <c r="D12" s="56"/>
      <c r="E12" s="56"/>
      <c r="F12" s="56"/>
      <c r="G12" s="56"/>
      <c r="H12" s="134"/>
      <c r="I12" s="134"/>
      <c r="J12" s="134"/>
      <c r="K12" s="14"/>
      <c r="L12" s="14"/>
      <c r="M12" s="14"/>
      <c r="N12" s="18"/>
      <c r="O12" s="257"/>
      <c r="P12" s="258"/>
      <c r="Q12" s="258"/>
      <c r="R12" s="258"/>
      <c r="S12" s="258"/>
      <c r="T12" s="258"/>
      <c r="U12" s="258"/>
      <c r="V12" s="258"/>
      <c r="W12" s="258"/>
      <c r="X12" s="258"/>
      <c r="Y12" s="48"/>
      <c r="Z12" s="19"/>
      <c r="AA12" s="20"/>
      <c r="AB12" s="20"/>
      <c r="AC12" s="20"/>
      <c r="AD12" s="31"/>
      <c r="AE12" s="31"/>
      <c r="AF12" s="122"/>
      <c r="AG12" s="122"/>
      <c r="AH12" s="129"/>
      <c r="AI12" s="43" t="s">
        <v>1853</v>
      </c>
      <c r="AJ12" s="20"/>
      <c r="AK12" s="20"/>
      <c r="AL12" s="20"/>
      <c r="AM12" s="20"/>
      <c r="AN12" s="20"/>
      <c r="AO12" s="20"/>
      <c r="AP12" s="20"/>
      <c r="AQ12" s="20"/>
      <c r="AR12" s="20"/>
      <c r="AS12" s="22" t="s">
        <v>1792</v>
      </c>
      <c r="AT12" s="230">
        <v>1</v>
      </c>
      <c r="AU12" s="231"/>
      <c r="AV12" s="54"/>
      <c r="AW12" s="27"/>
      <c r="AX12" s="27"/>
      <c r="AY12" s="48"/>
      <c r="AZ12" s="195">
        <f>ROUND(G9*AT12,0)+(ROUND(ROUND(S13*AT12,0)*(1+AX35),0))</f>
        <v>652</v>
      </c>
      <c r="BA12" s="29"/>
      <c r="BB12" s="215"/>
    </row>
    <row r="13" spans="1:54" s="155" customFormat="1" ht="17.100000000000001" customHeight="1">
      <c r="A13" s="7">
        <v>16</v>
      </c>
      <c r="B13" s="8">
        <v>3429</v>
      </c>
      <c r="C13" s="9" t="s">
        <v>397</v>
      </c>
      <c r="D13" s="56"/>
      <c r="E13" s="56"/>
      <c r="F13" s="56"/>
      <c r="G13" s="56"/>
      <c r="H13" s="134"/>
      <c r="I13" s="134"/>
      <c r="J13" s="134"/>
      <c r="K13" s="14"/>
      <c r="L13" s="14"/>
      <c r="M13" s="14"/>
      <c r="N13" s="18"/>
      <c r="O13" s="135"/>
      <c r="P13" s="135"/>
      <c r="Q13" s="135"/>
      <c r="R13" s="135"/>
      <c r="S13" s="260">
        <v>322</v>
      </c>
      <c r="T13" s="260"/>
      <c r="U13" s="14" t="s">
        <v>121</v>
      </c>
      <c r="V13" s="14"/>
      <c r="W13" s="24"/>
      <c r="X13" s="209"/>
      <c r="Y13" s="27"/>
      <c r="Z13" s="117" t="s">
        <v>265</v>
      </c>
      <c r="AA13" s="92"/>
      <c r="AB13" s="92"/>
      <c r="AC13" s="92"/>
      <c r="AD13" s="92"/>
      <c r="AE13" s="92"/>
      <c r="AF13" s="24" t="s">
        <v>1792</v>
      </c>
      <c r="AG13" s="239">
        <v>0.7</v>
      </c>
      <c r="AH13" s="240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26"/>
      <c r="AT13" s="39"/>
      <c r="AU13" s="40"/>
      <c r="AV13" s="42"/>
      <c r="AW13" s="37"/>
      <c r="AX13" s="37"/>
      <c r="AY13" s="38"/>
      <c r="AZ13" s="195">
        <f>ROUND(G9*AG14,0)+(ROUND(ROUND(S13*AG14,0)*(1+AX35),0))</f>
        <v>455</v>
      </c>
      <c r="BA13" s="29"/>
      <c r="BB13" s="215">
        <f t="shared" si="0"/>
        <v>571</v>
      </c>
    </row>
    <row r="14" spans="1:54" s="155" customFormat="1" ht="17.100000000000001" hidden="1" customHeight="1">
      <c r="A14" s="7">
        <v>16</v>
      </c>
      <c r="B14" s="8">
        <v>3430</v>
      </c>
      <c r="C14" s="9" t="s">
        <v>398</v>
      </c>
      <c r="D14" s="56"/>
      <c r="E14" s="56"/>
      <c r="F14" s="56"/>
      <c r="G14" s="56"/>
      <c r="H14" s="134"/>
      <c r="I14" s="134"/>
      <c r="J14" s="134"/>
      <c r="K14" s="14"/>
      <c r="L14" s="14"/>
      <c r="M14" s="14"/>
      <c r="N14" s="1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67"/>
      <c r="Z14" s="96"/>
      <c r="AA14" s="95"/>
      <c r="AB14" s="95"/>
      <c r="AC14" s="95"/>
      <c r="AD14" s="95"/>
      <c r="AE14" s="95"/>
      <c r="AF14" s="22" t="s">
        <v>1792</v>
      </c>
      <c r="AG14" s="230">
        <v>0.7</v>
      </c>
      <c r="AH14" s="231"/>
      <c r="AI14" s="43" t="s">
        <v>1853</v>
      </c>
      <c r="AJ14" s="20"/>
      <c r="AK14" s="20"/>
      <c r="AL14" s="20"/>
      <c r="AM14" s="20"/>
      <c r="AN14" s="20"/>
      <c r="AO14" s="20"/>
      <c r="AP14" s="20"/>
      <c r="AQ14" s="20"/>
      <c r="AR14" s="20"/>
      <c r="AS14" s="22" t="s">
        <v>1792</v>
      </c>
      <c r="AT14" s="230">
        <v>1</v>
      </c>
      <c r="AU14" s="231"/>
      <c r="AV14" s="54"/>
      <c r="AW14" s="27"/>
      <c r="AX14" s="27"/>
      <c r="AY14" s="48"/>
      <c r="AZ14" s="195">
        <f>ROUND(ROUND(G9*AG14,0)*AT14,0)+(ROUND(ROUND(ROUND(S13*AG14,0)*AT14,0)*(1+AX35),0))</f>
        <v>455</v>
      </c>
      <c r="BA14" s="29"/>
      <c r="BB14" s="215">
        <f t="shared" si="0"/>
        <v>249</v>
      </c>
    </row>
    <row r="15" spans="1:54" s="155" customFormat="1" ht="17.100000000000001" customHeight="1">
      <c r="A15" s="7">
        <v>16</v>
      </c>
      <c r="B15" s="8">
        <v>3431</v>
      </c>
      <c r="C15" s="9" t="s">
        <v>2102</v>
      </c>
      <c r="D15" s="56"/>
      <c r="E15" s="56"/>
      <c r="F15" s="56"/>
      <c r="G15" s="56"/>
      <c r="H15" s="134"/>
      <c r="I15" s="134"/>
      <c r="J15" s="134"/>
      <c r="K15" s="14"/>
      <c r="L15" s="14"/>
      <c r="M15" s="14"/>
      <c r="N15" s="14"/>
      <c r="O15" s="259" t="s">
        <v>252</v>
      </c>
      <c r="P15" s="256"/>
      <c r="Q15" s="256"/>
      <c r="R15" s="256"/>
      <c r="S15" s="256"/>
      <c r="T15" s="256"/>
      <c r="U15" s="256"/>
      <c r="V15" s="256"/>
      <c r="W15" s="256"/>
      <c r="X15" s="256"/>
      <c r="Y15" s="52"/>
      <c r="Z15" s="16"/>
      <c r="AA15" s="16"/>
      <c r="AB15" s="16"/>
      <c r="AC15" s="16"/>
      <c r="AD15" s="28"/>
      <c r="AE15" s="28"/>
      <c r="AF15" s="16"/>
      <c r="AG15" s="44"/>
      <c r="AH15" s="45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26"/>
      <c r="AT15" s="39"/>
      <c r="AU15" s="40"/>
      <c r="AV15" s="42"/>
      <c r="AW15" s="37"/>
      <c r="AX15" s="37"/>
      <c r="AY15" s="38"/>
      <c r="AZ15" s="195">
        <f>ROUND(G9,0)+(ROUND(S17*(1+AX35),0))</f>
        <v>753</v>
      </c>
      <c r="BA15" s="29"/>
      <c r="BB15" s="215"/>
    </row>
    <row r="16" spans="1:54" s="155" customFormat="1" ht="17.100000000000001" customHeight="1">
      <c r="A16" s="7">
        <v>16</v>
      </c>
      <c r="B16" s="8">
        <v>3432</v>
      </c>
      <c r="C16" s="9" t="s">
        <v>2103</v>
      </c>
      <c r="D16" s="56"/>
      <c r="E16" s="56"/>
      <c r="F16" s="56"/>
      <c r="G16" s="56"/>
      <c r="H16" s="134"/>
      <c r="I16" s="134"/>
      <c r="J16" s="134"/>
      <c r="K16" s="14"/>
      <c r="L16" s="14"/>
      <c r="M16" s="14"/>
      <c r="N16" s="14"/>
      <c r="O16" s="257"/>
      <c r="P16" s="258"/>
      <c r="Q16" s="258"/>
      <c r="R16" s="258"/>
      <c r="S16" s="258"/>
      <c r="T16" s="258"/>
      <c r="U16" s="258"/>
      <c r="V16" s="258"/>
      <c r="W16" s="258"/>
      <c r="X16" s="258"/>
      <c r="Y16" s="48"/>
      <c r="Z16" s="19"/>
      <c r="AA16" s="20"/>
      <c r="AB16" s="20"/>
      <c r="AC16" s="20"/>
      <c r="AD16" s="31"/>
      <c r="AE16" s="31"/>
      <c r="AF16" s="122"/>
      <c r="AG16" s="122"/>
      <c r="AH16" s="129"/>
      <c r="AI16" s="43" t="s">
        <v>1853</v>
      </c>
      <c r="AJ16" s="20"/>
      <c r="AK16" s="20"/>
      <c r="AL16" s="20"/>
      <c r="AM16" s="20"/>
      <c r="AN16" s="20"/>
      <c r="AO16" s="20"/>
      <c r="AP16" s="20"/>
      <c r="AQ16" s="20"/>
      <c r="AR16" s="20"/>
      <c r="AS16" s="22" t="s">
        <v>1792</v>
      </c>
      <c r="AT16" s="230">
        <v>1</v>
      </c>
      <c r="AU16" s="231"/>
      <c r="AV16" s="54"/>
      <c r="AW16" s="27"/>
      <c r="AX16" s="27"/>
      <c r="AY16" s="48"/>
      <c r="AZ16" s="195">
        <f>ROUND(G9*AT16,0)+(ROUND(ROUND(S17*AT16,0)*(1+AX35),0))</f>
        <v>753</v>
      </c>
      <c r="BA16" s="29"/>
      <c r="BB16" s="215"/>
    </row>
    <row r="17" spans="1:54" s="155" customFormat="1" ht="17.100000000000001" customHeight="1">
      <c r="A17" s="7">
        <v>16</v>
      </c>
      <c r="B17" s="8">
        <v>3433</v>
      </c>
      <c r="C17" s="9" t="s">
        <v>399</v>
      </c>
      <c r="D17" s="56"/>
      <c r="E17" s="56"/>
      <c r="F17" s="56"/>
      <c r="G17" s="56"/>
      <c r="H17" s="134"/>
      <c r="I17" s="134"/>
      <c r="J17" s="134"/>
      <c r="K17" s="14"/>
      <c r="L17" s="14"/>
      <c r="M17" s="14"/>
      <c r="N17" s="14"/>
      <c r="O17" s="140"/>
      <c r="P17" s="135"/>
      <c r="Q17" s="135"/>
      <c r="R17" s="135"/>
      <c r="S17" s="260">
        <v>403</v>
      </c>
      <c r="T17" s="260"/>
      <c r="U17" s="14" t="s">
        <v>121</v>
      </c>
      <c r="V17" s="14"/>
      <c r="W17" s="24"/>
      <c r="X17" s="27"/>
      <c r="Y17" s="27"/>
      <c r="Z17" s="117" t="s">
        <v>265</v>
      </c>
      <c r="AA17" s="92"/>
      <c r="AB17" s="92"/>
      <c r="AC17" s="92"/>
      <c r="AD17" s="92"/>
      <c r="AE17" s="92"/>
      <c r="AF17" s="24" t="s">
        <v>1792</v>
      </c>
      <c r="AG17" s="239">
        <v>0.7</v>
      </c>
      <c r="AH17" s="240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26"/>
      <c r="AT17" s="39"/>
      <c r="AU17" s="40"/>
      <c r="AV17" s="42"/>
      <c r="AW17" s="37"/>
      <c r="AX17" s="37"/>
      <c r="AY17" s="38"/>
      <c r="AZ17" s="195">
        <f>ROUND(G9*AG18,0)+(ROUND(ROUND(S17*AG18,0)*(1+AX35),0))</f>
        <v>527</v>
      </c>
      <c r="BA17" s="29"/>
      <c r="BB17" s="215">
        <f t="shared" si="0"/>
        <v>652</v>
      </c>
    </row>
    <row r="18" spans="1:54" s="155" customFormat="1" ht="17.100000000000001" hidden="1" customHeight="1">
      <c r="A18" s="7">
        <v>16</v>
      </c>
      <c r="B18" s="8">
        <v>3434</v>
      </c>
      <c r="C18" s="9" t="s">
        <v>400</v>
      </c>
      <c r="D18" s="56"/>
      <c r="E18" s="56"/>
      <c r="F18" s="56"/>
      <c r="G18" s="56"/>
      <c r="H18" s="134"/>
      <c r="I18" s="134"/>
      <c r="J18" s="134"/>
      <c r="K18" s="14"/>
      <c r="L18" s="14"/>
      <c r="M18" s="14"/>
      <c r="N18" s="14"/>
      <c r="O18" s="61"/>
      <c r="P18" s="59"/>
      <c r="Q18" s="59"/>
      <c r="R18" s="59"/>
      <c r="S18" s="59"/>
      <c r="T18" s="59"/>
      <c r="U18" s="59"/>
      <c r="V18" s="59"/>
      <c r="W18" s="59"/>
      <c r="X18" s="59"/>
      <c r="Y18" s="67"/>
      <c r="Z18" s="96"/>
      <c r="AA18" s="95"/>
      <c r="AB18" s="95"/>
      <c r="AC18" s="95"/>
      <c r="AD18" s="95"/>
      <c r="AE18" s="95"/>
      <c r="AF18" s="22" t="s">
        <v>1792</v>
      </c>
      <c r="AG18" s="230">
        <v>0.7</v>
      </c>
      <c r="AH18" s="231"/>
      <c r="AI18" s="43" t="s">
        <v>1853</v>
      </c>
      <c r="AJ18" s="20"/>
      <c r="AK18" s="20"/>
      <c r="AL18" s="20"/>
      <c r="AM18" s="20"/>
      <c r="AN18" s="20"/>
      <c r="AO18" s="20"/>
      <c r="AP18" s="20"/>
      <c r="AQ18" s="20"/>
      <c r="AR18" s="20"/>
      <c r="AS18" s="22" t="s">
        <v>1792</v>
      </c>
      <c r="AT18" s="230">
        <v>1</v>
      </c>
      <c r="AU18" s="231"/>
      <c r="AV18" s="54"/>
      <c r="AW18" s="27"/>
      <c r="AX18" s="27"/>
      <c r="AY18" s="48"/>
      <c r="AZ18" s="195">
        <f>ROUND(ROUND(G9*AG18,0)*AT18,0)+(ROUND(ROUND(ROUND(S17*AG18,0)*AT18,0)*(1+AX35),0))</f>
        <v>527</v>
      </c>
      <c r="BA18" s="29"/>
      <c r="BB18" s="215">
        <f t="shared" si="0"/>
        <v>249</v>
      </c>
    </row>
    <row r="19" spans="1:54" s="155" customFormat="1" ht="17.100000000000001" customHeight="1">
      <c r="A19" s="7">
        <v>16</v>
      </c>
      <c r="B19" s="8">
        <v>3435</v>
      </c>
      <c r="C19" s="9" t="s">
        <v>2104</v>
      </c>
      <c r="D19" s="56"/>
      <c r="E19" s="56"/>
      <c r="F19" s="56"/>
      <c r="G19" s="56"/>
      <c r="H19" s="134"/>
      <c r="I19" s="134"/>
      <c r="J19" s="134"/>
      <c r="K19" s="14"/>
      <c r="L19" s="14"/>
      <c r="M19" s="14"/>
      <c r="N19" s="14"/>
      <c r="O19" s="259" t="s">
        <v>253</v>
      </c>
      <c r="P19" s="256"/>
      <c r="Q19" s="256"/>
      <c r="R19" s="256"/>
      <c r="S19" s="256"/>
      <c r="T19" s="256"/>
      <c r="U19" s="256"/>
      <c r="V19" s="256"/>
      <c r="W19" s="256"/>
      <c r="X19" s="256"/>
      <c r="Y19" s="52"/>
      <c r="Z19" s="16"/>
      <c r="AA19" s="16"/>
      <c r="AB19" s="16"/>
      <c r="AC19" s="16"/>
      <c r="AD19" s="28"/>
      <c r="AE19" s="28"/>
      <c r="AF19" s="16"/>
      <c r="AG19" s="44"/>
      <c r="AH19" s="45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26"/>
      <c r="AT19" s="39"/>
      <c r="AU19" s="40"/>
      <c r="AV19" s="42"/>
      <c r="AW19" s="37"/>
      <c r="AX19" s="37"/>
      <c r="AY19" s="38"/>
      <c r="AZ19" s="195">
        <f>ROUND(G9,0)+(ROUND(S21*(1+AX35),0))</f>
        <v>855</v>
      </c>
      <c r="BA19" s="29"/>
      <c r="BB19" s="215"/>
    </row>
    <row r="20" spans="1:54" s="155" customFormat="1" ht="17.100000000000001" customHeight="1">
      <c r="A20" s="7">
        <v>16</v>
      </c>
      <c r="B20" s="8">
        <v>3436</v>
      </c>
      <c r="C20" s="9" t="s">
        <v>2105</v>
      </c>
      <c r="D20" s="56"/>
      <c r="E20" s="56"/>
      <c r="F20" s="56"/>
      <c r="G20" s="56"/>
      <c r="H20" s="134"/>
      <c r="I20" s="134"/>
      <c r="J20" s="134"/>
      <c r="K20" s="14"/>
      <c r="L20" s="14"/>
      <c r="M20" s="14"/>
      <c r="N20" s="14"/>
      <c r="O20" s="257"/>
      <c r="P20" s="258"/>
      <c r="Q20" s="258"/>
      <c r="R20" s="258"/>
      <c r="S20" s="258"/>
      <c r="T20" s="258"/>
      <c r="U20" s="258"/>
      <c r="V20" s="258"/>
      <c r="W20" s="258"/>
      <c r="X20" s="258"/>
      <c r="Y20" s="48"/>
      <c r="Z20" s="19"/>
      <c r="AA20" s="20"/>
      <c r="AB20" s="20"/>
      <c r="AC20" s="20"/>
      <c r="AD20" s="31"/>
      <c r="AE20" s="31"/>
      <c r="AF20" s="122"/>
      <c r="AG20" s="122"/>
      <c r="AH20" s="129"/>
      <c r="AI20" s="43" t="s">
        <v>1853</v>
      </c>
      <c r="AJ20" s="20"/>
      <c r="AK20" s="20"/>
      <c r="AL20" s="20"/>
      <c r="AM20" s="20"/>
      <c r="AN20" s="20"/>
      <c r="AO20" s="20"/>
      <c r="AP20" s="20"/>
      <c r="AQ20" s="20"/>
      <c r="AR20" s="20"/>
      <c r="AS20" s="22" t="s">
        <v>1792</v>
      </c>
      <c r="AT20" s="230">
        <v>1</v>
      </c>
      <c r="AU20" s="231"/>
      <c r="AV20" s="54"/>
      <c r="AW20" s="27"/>
      <c r="AX20" s="27"/>
      <c r="AY20" s="48"/>
      <c r="AZ20" s="195">
        <f>ROUND(G9*AT20,0)+(ROUND(ROUND(S21*AT20,0)*(1+AX35),0))</f>
        <v>855</v>
      </c>
      <c r="BA20" s="29"/>
      <c r="BB20" s="215"/>
    </row>
    <row r="21" spans="1:54" s="155" customFormat="1" ht="17.100000000000001" customHeight="1">
      <c r="A21" s="7">
        <v>16</v>
      </c>
      <c r="B21" s="8">
        <v>3437</v>
      </c>
      <c r="C21" s="9" t="s">
        <v>401</v>
      </c>
      <c r="D21" s="56"/>
      <c r="E21" s="56"/>
      <c r="F21" s="56"/>
      <c r="G21" s="56"/>
      <c r="H21" s="134"/>
      <c r="I21" s="134"/>
      <c r="J21" s="134"/>
      <c r="K21" s="14"/>
      <c r="L21" s="14"/>
      <c r="M21" s="14"/>
      <c r="N21" s="14"/>
      <c r="O21" s="140"/>
      <c r="P21" s="135"/>
      <c r="Q21" s="135"/>
      <c r="R21" s="135"/>
      <c r="S21" s="261">
        <v>485</v>
      </c>
      <c r="T21" s="261"/>
      <c r="U21" s="14" t="s">
        <v>121</v>
      </c>
      <c r="V21" s="14"/>
      <c r="W21" s="24"/>
      <c r="X21" s="27"/>
      <c r="Y21" s="27"/>
      <c r="Z21" s="117" t="s">
        <v>265</v>
      </c>
      <c r="AA21" s="92"/>
      <c r="AB21" s="92"/>
      <c r="AC21" s="92"/>
      <c r="AD21" s="92"/>
      <c r="AE21" s="92"/>
      <c r="AF21" s="24" t="s">
        <v>1792</v>
      </c>
      <c r="AG21" s="239">
        <v>0.7</v>
      </c>
      <c r="AH21" s="240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26"/>
      <c r="AT21" s="39"/>
      <c r="AU21" s="40"/>
      <c r="AV21" s="42"/>
      <c r="AW21" s="37"/>
      <c r="AX21" s="37"/>
      <c r="AY21" s="38"/>
      <c r="AZ21" s="195">
        <f>ROUND(G9*AG22,0)+(ROUND(ROUND(S21*AG22,0)*(1+AX35),0))</f>
        <v>599</v>
      </c>
      <c r="BA21" s="29"/>
      <c r="BB21" s="215">
        <f t="shared" si="0"/>
        <v>734</v>
      </c>
    </row>
    <row r="22" spans="1:54" s="155" customFormat="1" ht="17.100000000000001" hidden="1" customHeight="1">
      <c r="A22" s="7">
        <v>16</v>
      </c>
      <c r="B22" s="8">
        <v>3438</v>
      </c>
      <c r="C22" s="9" t="s">
        <v>402</v>
      </c>
      <c r="D22" s="56"/>
      <c r="E22" s="56"/>
      <c r="F22" s="56"/>
      <c r="G22" s="56"/>
      <c r="H22" s="134"/>
      <c r="I22" s="134"/>
      <c r="J22" s="134"/>
      <c r="K22" s="14"/>
      <c r="L22" s="14"/>
      <c r="M22" s="14"/>
      <c r="N22" s="14"/>
      <c r="O22" s="61"/>
      <c r="P22" s="59"/>
      <c r="Q22" s="59"/>
      <c r="R22" s="59"/>
      <c r="S22" s="59"/>
      <c r="T22" s="59"/>
      <c r="U22" s="59"/>
      <c r="V22" s="59"/>
      <c r="W22" s="59"/>
      <c r="X22" s="59"/>
      <c r="Y22" s="67"/>
      <c r="Z22" s="96"/>
      <c r="AA22" s="95"/>
      <c r="AB22" s="95"/>
      <c r="AC22" s="95"/>
      <c r="AD22" s="95"/>
      <c r="AE22" s="95"/>
      <c r="AF22" s="22" t="s">
        <v>1792</v>
      </c>
      <c r="AG22" s="230">
        <v>0.7</v>
      </c>
      <c r="AH22" s="231"/>
      <c r="AI22" s="43" t="s">
        <v>1853</v>
      </c>
      <c r="AJ22" s="20"/>
      <c r="AK22" s="20"/>
      <c r="AL22" s="20"/>
      <c r="AM22" s="20"/>
      <c r="AN22" s="20"/>
      <c r="AO22" s="20"/>
      <c r="AP22" s="20"/>
      <c r="AQ22" s="20"/>
      <c r="AR22" s="20"/>
      <c r="AS22" s="22" t="s">
        <v>1792</v>
      </c>
      <c r="AT22" s="230">
        <v>1</v>
      </c>
      <c r="AU22" s="231"/>
      <c r="AV22" s="54"/>
      <c r="AW22" s="27"/>
      <c r="AX22" s="27"/>
      <c r="AY22" s="48"/>
      <c r="AZ22" s="195">
        <f>ROUND(ROUND(G9*AG22,0)*AT22,0)+(ROUND(ROUND(ROUND(S21*AG22,0)*AT22,0)*(1+AX35),0))</f>
        <v>599</v>
      </c>
      <c r="BA22" s="29"/>
      <c r="BB22" s="215">
        <f t="shared" si="0"/>
        <v>249</v>
      </c>
    </row>
    <row r="23" spans="1:54" s="155" customFormat="1" ht="17.100000000000001" customHeight="1">
      <c r="A23" s="7">
        <v>16</v>
      </c>
      <c r="B23" s="8">
        <v>3439</v>
      </c>
      <c r="C23" s="9" t="s">
        <v>2106</v>
      </c>
      <c r="D23" s="56"/>
      <c r="E23" s="56"/>
      <c r="F23" s="56"/>
      <c r="G23" s="56"/>
      <c r="H23" s="134"/>
      <c r="I23" s="134"/>
      <c r="J23" s="134"/>
      <c r="K23" s="14"/>
      <c r="L23" s="14"/>
      <c r="M23" s="14"/>
      <c r="N23" s="14"/>
      <c r="O23" s="259" t="s">
        <v>254</v>
      </c>
      <c r="P23" s="256"/>
      <c r="Q23" s="256"/>
      <c r="R23" s="256"/>
      <c r="S23" s="256"/>
      <c r="T23" s="256"/>
      <c r="U23" s="256"/>
      <c r="V23" s="256"/>
      <c r="W23" s="256"/>
      <c r="X23" s="256"/>
      <c r="Y23" s="52"/>
      <c r="Z23" s="16"/>
      <c r="AA23" s="16"/>
      <c r="AB23" s="16"/>
      <c r="AC23" s="16"/>
      <c r="AD23" s="28"/>
      <c r="AE23" s="28"/>
      <c r="AF23" s="16"/>
      <c r="AG23" s="44"/>
      <c r="AH23" s="45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26"/>
      <c r="AT23" s="39"/>
      <c r="AU23" s="40"/>
      <c r="AV23" s="42"/>
      <c r="AW23" s="37"/>
      <c r="AX23" s="37"/>
      <c r="AY23" s="38"/>
      <c r="AZ23" s="195">
        <f>ROUND(G9,0)+(ROUND(S25*(1+AX35),0))</f>
        <v>957</v>
      </c>
      <c r="BA23" s="29"/>
      <c r="BB23" s="215"/>
    </row>
    <row r="24" spans="1:54" s="155" customFormat="1" ht="17.100000000000001" customHeight="1">
      <c r="A24" s="7">
        <v>16</v>
      </c>
      <c r="B24" s="8">
        <v>3440</v>
      </c>
      <c r="C24" s="9" t="s">
        <v>2107</v>
      </c>
      <c r="D24" s="56"/>
      <c r="E24" s="56"/>
      <c r="F24" s="56"/>
      <c r="G24" s="56"/>
      <c r="H24" s="134"/>
      <c r="I24" s="134"/>
      <c r="J24" s="134"/>
      <c r="K24" s="14"/>
      <c r="L24" s="14"/>
      <c r="M24" s="14"/>
      <c r="N24" s="14"/>
      <c r="O24" s="257"/>
      <c r="P24" s="258"/>
      <c r="Q24" s="258"/>
      <c r="R24" s="258"/>
      <c r="S24" s="258"/>
      <c r="T24" s="258"/>
      <c r="U24" s="258"/>
      <c r="V24" s="258"/>
      <c r="W24" s="258"/>
      <c r="X24" s="258"/>
      <c r="Y24" s="48"/>
      <c r="Z24" s="19"/>
      <c r="AA24" s="20"/>
      <c r="AB24" s="20"/>
      <c r="AC24" s="20"/>
      <c r="AD24" s="31"/>
      <c r="AE24" s="31"/>
      <c r="AF24" s="122"/>
      <c r="AG24" s="122"/>
      <c r="AH24" s="129"/>
      <c r="AI24" s="43" t="s">
        <v>1853</v>
      </c>
      <c r="AJ24" s="20"/>
      <c r="AK24" s="20"/>
      <c r="AL24" s="20"/>
      <c r="AM24" s="20"/>
      <c r="AN24" s="20"/>
      <c r="AO24" s="20"/>
      <c r="AP24" s="20"/>
      <c r="AQ24" s="20"/>
      <c r="AR24" s="20"/>
      <c r="AS24" s="22" t="s">
        <v>1792</v>
      </c>
      <c r="AT24" s="230">
        <v>1</v>
      </c>
      <c r="AU24" s="231"/>
      <c r="AV24" s="54"/>
      <c r="AW24" s="27"/>
      <c r="AX24" s="27"/>
      <c r="AY24" s="48"/>
      <c r="AZ24" s="195">
        <f>ROUND(G9*AT24,0)+(ROUND(ROUND(S25*AT24,0)*(1+AX35),0))</f>
        <v>957</v>
      </c>
      <c r="BA24" s="29"/>
      <c r="BB24" s="215"/>
    </row>
    <row r="25" spans="1:54" s="155" customFormat="1" ht="17.100000000000001" customHeight="1">
      <c r="A25" s="7">
        <v>16</v>
      </c>
      <c r="B25" s="8">
        <v>3441</v>
      </c>
      <c r="C25" s="9" t="s">
        <v>403</v>
      </c>
      <c r="D25" s="56"/>
      <c r="E25" s="56"/>
      <c r="F25" s="56"/>
      <c r="G25" s="56"/>
      <c r="H25" s="134"/>
      <c r="I25" s="134"/>
      <c r="J25" s="134"/>
      <c r="K25" s="14"/>
      <c r="L25" s="14"/>
      <c r="M25" s="14"/>
      <c r="N25" s="14"/>
      <c r="O25" s="140"/>
      <c r="P25" s="135"/>
      <c r="Q25" s="135"/>
      <c r="R25" s="135"/>
      <c r="S25" s="261">
        <v>566</v>
      </c>
      <c r="T25" s="261"/>
      <c r="U25" s="14" t="s">
        <v>121</v>
      </c>
      <c r="V25" s="14"/>
      <c r="W25" s="24"/>
      <c r="X25" s="27"/>
      <c r="Y25" s="27"/>
      <c r="Z25" s="117" t="s">
        <v>265</v>
      </c>
      <c r="AA25" s="92"/>
      <c r="AB25" s="92"/>
      <c r="AC25" s="92"/>
      <c r="AD25" s="92"/>
      <c r="AE25" s="92"/>
      <c r="AF25" s="24" t="s">
        <v>1792</v>
      </c>
      <c r="AG25" s="239">
        <v>0.7</v>
      </c>
      <c r="AH25" s="240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26"/>
      <c r="AT25" s="39"/>
      <c r="AU25" s="40"/>
      <c r="AV25" s="42"/>
      <c r="AW25" s="37"/>
      <c r="AX25" s="37"/>
      <c r="AY25" s="38"/>
      <c r="AZ25" s="195">
        <f>ROUND(G9*AG26,0)+(ROUND(ROUND(S25*AG26,0)*(1+AX35),0))</f>
        <v>669</v>
      </c>
      <c r="BA25" s="29"/>
      <c r="BB25" s="215">
        <f t="shared" si="0"/>
        <v>815</v>
      </c>
    </row>
    <row r="26" spans="1:54" s="155" customFormat="1" ht="17.100000000000001" hidden="1" customHeight="1">
      <c r="A26" s="7">
        <v>16</v>
      </c>
      <c r="B26" s="8">
        <v>3442</v>
      </c>
      <c r="C26" s="9" t="s">
        <v>404</v>
      </c>
      <c r="D26" s="56"/>
      <c r="E26" s="56"/>
      <c r="F26" s="56"/>
      <c r="G26" s="56"/>
      <c r="H26" s="134"/>
      <c r="I26" s="134"/>
      <c r="J26" s="134"/>
      <c r="K26" s="14"/>
      <c r="L26" s="14"/>
      <c r="M26" s="14"/>
      <c r="N26" s="14"/>
      <c r="O26" s="61"/>
      <c r="P26" s="59"/>
      <c r="Q26" s="59"/>
      <c r="R26" s="59"/>
      <c r="S26" s="59"/>
      <c r="T26" s="59"/>
      <c r="U26" s="59"/>
      <c r="V26" s="59"/>
      <c r="W26" s="59"/>
      <c r="X26" s="59"/>
      <c r="Y26" s="67"/>
      <c r="Z26" s="96"/>
      <c r="AA26" s="95"/>
      <c r="AB26" s="95"/>
      <c r="AC26" s="95"/>
      <c r="AD26" s="95"/>
      <c r="AE26" s="95"/>
      <c r="AF26" s="22" t="s">
        <v>1792</v>
      </c>
      <c r="AG26" s="230">
        <v>0.7</v>
      </c>
      <c r="AH26" s="231"/>
      <c r="AI26" s="43" t="s">
        <v>1853</v>
      </c>
      <c r="AJ26" s="20"/>
      <c r="AK26" s="20"/>
      <c r="AL26" s="20"/>
      <c r="AM26" s="20"/>
      <c r="AN26" s="20"/>
      <c r="AO26" s="20"/>
      <c r="AP26" s="20"/>
      <c r="AQ26" s="20"/>
      <c r="AR26" s="20"/>
      <c r="AS26" s="22" t="s">
        <v>1792</v>
      </c>
      <c r="AT26" s="230">
        <v>1</v>
      </c>
      <c r="AU26" s="231"/>
      <c r="AV26" s="54"/>
      <c r="AW26" s="27"/>
      <c r="AX26" s="27"/>
      <c r="AY26" s="48"/>
      <c r="AZ26" s="195">
        <f>ROUND(ROUND(G9*AG26,0)*AT26,0)+(ROUND(ROUND(ROUND(S25*AG26,0)*AT26,0)*(1+AX35),0))</f>
        <v>669</v>
      </c>
      <c r="BA26" s="29"/>
    </row>
    <row r="27" spans="1:54" s="155" customFormat="1" ht="17.100000000000001" customHeight="1">
      <c r="A27" s="7">
        <v>16</v>
      </c>
      <c r="B27" s="8">
        <v>3443</v>
      </c>
      <c r="C27" s="9" t="s">
        <v>2108</v>
      </c>
      <c r="D27" s="242" t="s">
        <v>874</v>
      </c>
      <c r="E27" s="256"/>
      <c r="F27" s="256"/>
      <c r="G27" s="256"/>
      <c r="H27" s="256"/>
      <c r="I27" s="256"/>
      <c r="J27" s="256"/>
      <c r="K27" s="256"/>
      <c r="L27" s="256"/>
      <c r="M27" s="256"/>
      <c r="N27" s="15"/>
      <c r="O27" s="259" t="s">
        <v>250</v>
      </c>
      <c r="P27" s="256"/>
      <c r="Q27" s="256"/>
      <c r="R27" s="256"/>
      <c r="S27" s="256"/>
      <c r="T27" s="256"/>
      <c r="U27" s="256"/>
      <c r="V27" s="256"/>
      <c r="W27" s="256"/>
      <c r="X27" s="256"/>
      <c r="Y27" s="52"/>
      <c r="Z27" s="16"/>
      <c r="AA27" s="16"/>
      <c r="AB27" s="16"/>
      <c r="AC27" s="16"/>
      <c r="AD27" s="28"/>
      <c r="AE27" s="28"/>
      <c r="AF27" s="16"/>
      <c r="AG27" s="44"/>
      <c r="AH27" s="45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26"/>
      <c r="AT27" s="39"/>
      <c r="AU27" s="40"/>
      <c r="AV27" s="42"/>
      <c r="AW27" s="37"/>
      <c r="AX27" s="37"/>
      <c r="AY27" s="38"/>
      <c r="AZ27" s="195">
        <f>ROUND(G29,0)+(ROUND(S29*(1+AX35),0))</f>
        <v>616</v>
      </c>
      <c r="BA27" s="29"/>
    </row>
    <row r="28" spans="1:54" s="155" customFormat="1" ht="17.100000000000001" customHeight="1">
      <c r="A28" s="7">
        <v>16</v>
      </c>
      <c r="B28" s="8">
        <v>3444</v>
      </c>
      <c r="C28" s="9" t="s">
        <v>2109</v>
      </c>
      <c r="D28" s="257"/>
      <c r="E28" s="258"/>
      <c r="F28" s="258"/>
      <c r="G28" s="258"/>
      <c r="H28" s="258"/>
      <c r="I28" s="258"/>
      <c r="J28" s="258"/>
      <c r="K28" s="258"/>
      <c r="L28" s="258"/>
      <c r="M28" s="258"/>
      <c r="N28" s="133"/>
      <c r="O28" s="257"/>
      <c r="P28" s="258"/>
      <c r="Q28" s="258"/>
      <c r="R28" s="258"/>
      <c r="S28" s="258"/>
      <c r="T28" s="258"/>
      <c r="U28" s="258"/>
      <c r="V28" s="258"/>
      <c r="W28" s="258"/>
      <c r="X28" s="258"/>
      <c r="Y28" s="48"/>
      <c r="Z28" s="19"/>
      <c r="AA28" s="20"/>
      <c r="AB28" s="20"/>
      <c r="AC28" s="20"/>
      <c r="AD28" s="31"/>
      <c r="AE28" s="31"/>
      <c r="AF28" s="122"/>
      <c r="AG28" s="122"/>
      <c r="AH28" s="129"/>
      <c r="AI28" s="43" t="s">
        <v>1853</v>
      </c>
      <c r="AJ28" s="20"/>
      <c r="AK28" s="20"/>
      <c r="AL28" s="20"/>
      <c r="AM28" s="20"/>
      <c r="AN28" s="20"/>
      <c r="AO28" s="20"/>
      <c r="AP28" s="20"/>
      <c r="AQ28" s="20"/>
      <c r="AR28" s="20"/>
      <c r="AS28" s="22" t="s">
        <v>1792</v>
      </c>
      <c r="AT28" s="230">
        <v>1</v>
      </c>
      <c r="AU28" s="231"/>
      <c r="AV28" s="54"/>
      <c r="AW28" s="27"/>
      <c r="AX28" s="27"/>
      <c r="AY28" s="48"/>
      <c r="AZ28" s="195">
        <f>ROUND(G29*AT28,0)+(ROUND(ROUND(S29*AT28,0)*(1+AX35),0))</f>
        <v>616</v>
      </c>
      <c r="BA28" s="29"/>
    </row>
    <row r="29" spans="1:54" s="155" customFormat="1" ht="17.100000000000001" customHeight="1">
      <c r="A29" s="7">
        <v>16</v>
      </c>
      <c r="B29" s="8">
        <v>3445</v>
      </c>
      <c r="C29" s="9" t="s">
        <v>405</v>
      </c>
      <c r="D29" s="55"/>
      <c r="E29" s="56"/>
      <c r="F29" s="135"/>
      <c r="G29" s="241">
        <v>393</v>
      </c>
      <c r="H29" s="241"/>
      <c r="I29" s="14" t="s">
        <v>121</v>
      </c>
      <c r="J29" s="14"/>
      <c r="K29" s="24"/>
      <c r="L29" s="27"/>
      <c r="M29" s="27"/>
      <c r="N29" s="133"/>
      <c r="O29" s="135"/>
      <c r="P29" s="135"/>
      <c r="Q29" s="135"/>
      <c r="R29" s="135"/>
      <c r="S29" s="260">
        <v>178</v>
      </c>
      <c r="T29" s="260"/>
      <c r="U29" s="14" t="s">
        <v>121</v>
      </c>
      <c r="V29" s="14"/>
      <c r="W29" s="24"/>
      <c r="X29" s="27"/>
      <c r="Y29" s="27"/>
      <c r="Z29" s="117" t="s">
        <v>265</v>
      </c>
      <c r="AA29" s="92"/>
      <c r="AB29" s="92"/>
      <c r="AC29" s="92"/>
      <c r="AD29" s="92"/>
      <c r="AE29" s="92"/>
      <c r="AF29" s="24" t="s">
        <v>1792</v>
      </c>
      <c r="AG29" s="239">
        <v>0.7</v>
      </c>
      <c r="AH29" s="240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26"/>
      <c r="AT29" s="39"/>
      <c r="AU29" s="40"/>
      <c r="AV29" s="42"/>
      <c r="AW29" s="37"/>
      <c r="AX29" s="37"/>
      <c r="AY29" s="38"/>
      <c r="AZ29" s="195">
        <f>ROUND(G29*AG30,0)+(ROUND(ROUND(S29*AG30,0)*(1+AX35),0))</f>
        <v>431</v>
      </c>
      <c r="BA29" s="29"/>
      <c r="BB29" s="215">
        <f>$G$29+S29</f>
        <v>571</v>
      </c>
    </row>
    <row r="30" spans="1:54" s="155" customFormat="1" ht="17.100000000000001" hidden="1" customHeight="1">
      <c r="A30" s="7">
        <v>16</v>
      </c>
      <c r="B30" s="8">
        <v>3446</v>
      </c>
      <c r="C30" s="9" t="s">
        <v>406</v>
      </c>
      <c r="D30" s="55"/>
      <c r="E30" s="56"/>
      <c r="F30" s="56"/>
      <c r="G30" s="135"/>
      <c r="H30" s="135"/>
      <c r="I30" s="135"/>
      <c r="J30" s="135"/>
      <c r="K30" s="135"/>
      <c r="L30" s="135"/>
      <c r="M30" s="135"/>
      <c r="N30" s="18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67"/>
      <c r="Z30" s="96"/>
      <c r="AA30" s="95"/>
      <c r="AB30" s="95"/>
      <c r="AC30" s="95"/>
      <c r="AD30" s="95"/>
      <c r="AE30" s="95"/>
      <c r="AF30" s="22" t="s">
        <v>1792</v>
      </c>
      <c r="AG30" s="230">
        <v>0.7</v>
      </c>
      <c r="AH30" s="231"/>
      <c r="AI30" s="43" t="s">
        <v>1853</v>
      </c>
      <c r="AJ30" s="20"/>
      <c r="AK30" s="20"/>
      <c r="AL30" s="20"/>
      <c r="AM30" s="20"/>
      <c r="AN30" s="20"/>
      <c r="AO30" s="20"/>
      <c r="AP30" s="20"/>
      <c r="AQ30" s="20"/>
      <c r="AR30" s="20"/>
      <c r="AS30" s="22" t="s">
        <v>1792</v>
      </c>
      <c r="AT30" s="230">
        <v>1</v>
      </c>
      <c r="AU30" s="231"/>
      <c r="AV30" s="54"/>
      <c r="AW30" s="27"/>
      <c r="AX30" s="27"/>
      <c r="AY30" s="48"/>
      <c r="AZ30" s="195">
        <f>ROUND(ROUND(G29*AG30,0)*AT30,0)+(ROUND(ROUND(ROUND(S29*AG30,0)*AT30,0)*(1+AX35),0))</f>
        <v>431</v>
      </c>
      <c r="BA30" s="29"/>
      <c r="BB30" s="215">
        <f t="shared" ref="BB30:BB41" si="1">$G$29+S30</f>
        <v>393</v>
      </c>
    </row>
    <row r="31" spans="1:54" s="155" customFormat="1" ht="17.100000000000001" customHeight="1">
      <c r="A31" s="7">
        <v>16</v>
      </c>
      <c r="B31" s="8">
        <v>3447</v>
      </c>
      <c r="C31" s="9" t="s">
        <v>2110</v>
      </c>
      <c r="D31" s="55"/>
      <c r="E31" s="56"/>
      <c r="F31" s="56"/>
      <c r="G31" s="56"/>
      <c r="H31" s="134"/>
      <c r="I31" s="134"/>
      <c r="J31" s="134"/>
      <c r="K31" s="14"/>
      <c r="L31" s="14"/>
      <c r="M31" s="14"/>
      <c r="N31" s="18"/>
      <c r="O31" s="259" t="s">
        <v>251</v>
      </c>
      <c r="P31" s="256"/>
      <c r="Q31" s="256"/>
      <c r="R31" s="256"/>
      <c r="S31" s="256"/>
      <c r="T31" s="256"/>
      <c r="U31" s="256"/>
      <c r="V31" s="256"/>
      <c r="W31" s="256"/>
      <c r="X31" s="256"/>
      <c r="Y31" s="52"/>
      <c r="Z31" s="16"/>
      <c r="AA31" s="16"/>
      <c r="AB31" s="16"/>
      <c r="AC31" s="16"/>
      <c r="AD31" s="28"/>
      <c r="AE31" s="28"/>
      <c r="AF31" s="16"/>
      <c r="AG31" s="44"/>
      <c r="AH31" s="45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26"/>
      <c r="AT31" s="39"/>
      <c r="AU31" s="40"/>
      <c r="AV31" s="42"/>
      <c r="AW31" s="37"/>
      <c r="AX31" s="37"/>
      <c r="AY31" s="38"/>
      <c r="AZ31" s="195">
        <f>ROUND(G29,0)+(ROUND(S33*(1+AX35),0))</f>
        <v>717</v>
      </c>
      <c r="BA31" s="29"/>
      <c r="BB31" s="215"/>
    </row>
    <row r="32" spans="1:54" s="155" customFormat="1" ht="17.100000000000001" customHeight="1">
      <c r="A32" s="7">
        <v>16</v>
      </c>
      <c r="B32" s="8">
        <v>3448</v>
      </c>
      <c r="C32" s="9" t="s">
        <v>2111</v>
      </c>
      <c r="D32" s="56"/>
      <c r="E32" s="56"/>
      <c r="F32" s="56"/>
      <c r="G32" s="56"/>
      <c r="H32" s="134"/>
      <c r="I32" s="134"/>
      <c r="J32" s="134"/>
      <c r="K32" s="14"/>
      <c r="L32" s="14"/>
      <c r="M32" s="14"/>
      <c r="N32" s="18"/>
      <c r="O32" s="257"/>
      <c r="P32" s="258"/>
      <c r="Q32" s="258"/>
      <c r="R32" s="258"/>
      <c r="S32" s="258"/>
      <c r="T32" s="258"/>
      <c r="U32" s="258"/>
      <c r="V32" s="258"/>
      <c r="W32" s="258"/>
      <c r="X32" s="258"/>
      <c r="Y32" s="48"/>
      <c r="Z32" s="19"/>
      <c r="AA32" s="20"/>
      <c r="AB32" s="20"/>
      <c r="AC32" s="20"/>
      <c r="AD32" s="31"/>
      <c r="AE32" s="31"/>
      <c r="AF32" s="122"/>
      <c r="AG32" s="122"/>
      <c r="AH32" s="129"/>
      <c r="AI32" s="43" t="s">
        <v>1853</v>
      </c>
      <c r="AJ32" s="20"/>
      <c r="AK32" s="20"/>
      <c r="AL32" s="20"/>
      <c r="AM32" s="20"/>
      <c r="AN32" s="20"/>
      <c r="AO32" s="20"/>
      <c r="AP32" s="20"/>
      <c r="AQ32" s="20"/>
      <c r="AR32" s="20"/>
      <c r="AS32" s="22" t="s">
        <v>1792</v>
      </c>
      <c r="AT32" s="230">
        <v>1</v>
      </c>
      <c r="AU32" s="231"/>
      <c r="AV32" s="54"/>
      <c r="AW32" s="27"/>
      <c r="AX32" s="27"/>
      <c r="AY32" s="48"/>
      <c r="AZ32" s="195">
        <f>ROUND(G29*AT32,0)+(ROUND(ROUND(S33*AT32,0)*(1+AX35),0))</f>
        <v>717</v>
      </c>
      <c r="BA32" s="29"/>
      <c r="BB32" s="215"/>
    </row>
    <row r="33" spans="1:54" s="155" customFormat="1" ht="17.100000000000001" customHeight="1">
      <c r="A33" s="7">
        <v>16</v>
      </c>
      <c r="B33" s="8">
        <v>3449</v>
      </c>
      <c r="C33" s="9" t="s">
        <v>407</v>
      </c>
      <c r="D33" s="56"/>
      <c r="E33" s="56"/>
      <c r="F33" s="56"/>
      <c r="G33" s="56"/>
      <c r="H33" s="134"/>
      <c r="I33" s="134"/>
      <c r="J33" s="134"/>
      <c r="K33" s="14"/>
      <c r="L33" s="14"/>
      <c r="M33" s="14"/>
      <c r="N33" s="18"/>
      <c r="O33" s="135"/>
      <c r="P33" s="135"/>
      <c r="Q33" s="135"/>
      <c r="R33" s="135"/>
      <c r="S33" s="260">
        <v>259</v>
      </c>
      <c r="T33" s="260"/>
      <c r="U33" s="14" t="s">
        <v>121</v>
      </c>
      <c r="V33" s="14"/>
      <c r="W33" s="24"/>
      <c r="X33" s="27"/>
      <c r="Y33" s="27"/>
      <c r="Z33" s="117" t="s">
        <v>265</v>
      </c>
      <c r="AA33" s="92"/>
      <c r="AB33" s="92"/>
      <c r="AC33" s="92"/>
      <c r="AD33" s="92"/>
      <c r="AE33" s="92"/>
      <c r="AF33" s="24" t="s">
        <v>1792</v>
      </c>
      <c r="AG33" s="239">
        <v>0.7</v>
      </c>
      <c r="AH33" s="240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26"/>
      <c r="AT33" s="39"/>
      <c r="AU33" s="40"/>
      <c r="AV33" s="262" t="s">
        <v>1253</v>
      </c>
      <c r="AW33" s="263"/>
      <c r="AX33" s="263"/>
      <c r="AY33" s="264"/>
      <c r="AZ33" s="195">
        <f>ROUND(G29*AG34,0)+(ROUND(ROUND(S33*AG34,0)*(1+AX35),0))</f>
        <v>501</v>
      </c>
      <c r="BA33" s="29"/>
      <c r="BB33" s="215">
        <f t="shared" si="1"/>
        <v>652</v>
      </c>
    </row>
    <row r="34" spans="1:54" s="155" customFormat="1" ht="17.100000000000001" hidden="1" customHeight="1">
      <c r="A34" s="7">
        <v>16</v>
      </c>
      <c r="B34" s="8">
        <v>3450</v>
      </c>
      <c r="C34" s="9" t="s">
        <v>408</v>
      </c>
      <c r="D34" s="56"/>
      <c r="E34" s="56"/>
      <c r="F34" s="56"/>
      <c r="G34" s="56"/>
      <c r="H34" s="134"/>
      <c r="I34" s="134"/>
      <c r="J34" s="134"/>
      <c r="K34" s="14"/>
      <c r="L34" s="14"/>
      <c r="M34" s="14"/>
      <c r="N34" s="18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7"/>
      <c r="Z34" s="96"/>
      <c r="AA34" s="95"/>
      <c r="AB34" s="95"/>
      <c r="AC34" s="95"/>
      <c r="AD34" s="95"/>
      <c r="AE34" s="95"/>
      <c r="AF34" s="22" t="s">
        <v>1792</v>
      </c>
      <c r="AG34" s="230">
        <v>0.7</v>
      </c>
      <c r="AH34" s="231"/>
      <c r="AI34" s="43" t="s">
        <v>1853</v>
      </c>
      <c r="AJ34" s="20"/>
      <c r="AK34" s="20"/>
      <c r="AL34" s="20"/>
      <c r="AM34" s="20"/>
      <c r="AN34" s="20"/>
      <c r="AO34" s="20"/>
      <c r="AP34" s="20"/>
      <c r="AQ34" s="20"/>
      <c r="AR34" s="20"/>
      <c r="AS34" s="22" t="s">
        <v>1792</v>
      </c>
      <c r="AT34" s="230">
        <v>1</v>
      </c>
      <c r="AU34" s="231"/>
      <c r="AV34" s="262"/>
      <c r="AW34" s="263"/>
      <c r="AX34" s="263"/>
      <c r="AY34" s="264"/>
      <c r="AZ34" s="195">
        <f>ROUND(ROUND(G29*AG34,0)*AT34,0)+(ROUND(ROUND(ROUND(S33*AG34,0)*AT34,0)*(1+AX35),0))</f>
        <v>501</v>
      </c>
      <c r="BA34" s="29"/>
      <c r="BB34" s="215">
        <f t="shared" si="1"/>
        <v>393</v>
      </c>
    </row>
    <row r="35" spans="1:54" s="155" customFormat="1" ht="17.100000000000001" customHeight="1">
      <c r="A35" s="7">
        <v>16</v>
      </c>
      <c r="B35" s="8">
        <v>3451</v>
      </c>
      <c r="C35" s="9" t="s">
        <v>2112</v>
      </c>
      <c r="D35" s="56"/>
      <c r="E35" s="56"/>
      <c r="F35" s="56"/>
      <c r="G35" s="56"/>
      <c r="H35" s="134"/>
      <c r="I35" s="134"/>
      <c r="J35" s="134"/>
      <c r="K35" s="14"/>
      <c r="L35" s="14"/>
      <c r="M35" s="14"/>
      <c r="N35" s="14"/>
      <c r="O35" s="259" t="s">
        <v>252</v>
      </c>
      <c r="P35" s="256"/>
      <c r="Q35" s="256"/>
      <c r="R35" s="256"/>
      <c r="S35" s="256"/>
      <c r="T35" s="256"/>
      <c r="U35" s="256"/>
      <c r="V35" s="256"/>
      <c r="W35" s="256"/>
      <c r="X35" s="256"/>
      <c r="Y35" s="52"/>
      <c r="Z35" s="16"/>
      <c r="AA35" s="16"/>
      <c r="AB35" s="16"/>
      <c r="AC35" s="16"/>
      <c r="AD35" s="28"/>
      <c r="AE35" s="28"/>
      <c r="AF35" s="16"/>
      <c r="AG35" s="44"/>
      <c r="AH35" s="45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26"/>
      <c r="AT35" s="39"/>
      <c r="AU35" s="40"/>
      <c r="AV35" s="42" t="s">
        <v>1854</v>
      </c>
      <c r="AW35" s="24" t="s">
        <v>1792</v>
      </c>
      <c r="AX35" s="239">
        <v>0.25</v>
      </c>
      <c r="AY35" s="239"/>
      <c r="AZ35" s="195">
        <f>ROUND(G29,0)+(ROUND(S37*(1+AX35),0))</f>
        <v>819</v>
      </c>
      <c r="BA35" s="29"/>
      <c r="BB35" s="215"/>
    </row>
    <row r="36" spans="1:54" s="155" customFormat="1" ht="17.100000000000001" customHeight="1">
      <c r="A36" s="7">
        <v>16</v>
      </c>
      <c r="B36" s="8">
        <v>3452</v>
      </c>
      <c r="C36" s="9" t="s">
        <v>2113</v>
      </c>
      <c r="D36" s="56"/>
      <c r="E36" s="56"/>
      <c r="F36" s="56"/>
      <c r="G36" s="56"/>
      <c r="H36" s="134"/>
      <c r="I36" s="134"/>
      <c r="J36" s="134"/>
      <c r="K36" s="14"/>
      <c r="L36" s="14"/>
      <c r="M36" s="14"/>
      <c r="N36" s="14"/>
      <c r="O36" s="257"/>
      <c r="P36" s="258"/>
      <c r="Q36" s="258"/>
      <c r="R36" s="258"/>
      <c r="S36" s="258"/>
      <c r="T36" s="258"/>
      <c r="U36" s="258"/>
      <c r="V36" s="258"/>
      <c r="W36" s="258"/>
      <c r="X36" s="258"/>
      <c r="Y36" s="48"/>
      <c r="Z36" s="19"/>
      <c r="AA36" s="20"/>
      <c r="AB36" s="20"/>
      <c r="AC36" s="20"/>
      <c r="AD36" s="31"/>
      <c r="AE36" s="31"/>
      <c r="AF36" s="122"/>
      <c r="AG36" s="122"/>
      <c r="AH36" s="129"/>
      <c r="AI36" s="43" t="s">
        <v>1853</v>
      </c>
      <c r="AJ36" s="20"/>
      <c r="AK36" s="20"/>
      <c r="AL36" s="20"/>
      <c r="AM36" s="20"/>
      <c r="AN36" s="20"/>
      <c r="AO36" s="20"/>
      <c r="AP36" s="20"/>
      <c r="AQ36" s="20"/>
      <c r="AR36" s="20"/>
      <c r="AS36" s="22" t="s">
        <v>1792</v>
      </c>
      <c r="AT36" s="230">
        <v>1</v>
      </c>
      <c r="AU36" s="231"/>
      <c r="AV36" s="54"/>
      <c r="AW36" s="27"/>
      <c r="AX36" s="27"/>
      <c r="AY36" s="67" t="s">
        <v>824</v>
      </c>
      <c r="AZ36" s="195">
        <f>ROUND(G29*AT36,0)+(ROUND(ROUND(S37*AT36,0)*(1+AX35),0))</f>
        <v>819</v>
      </c>
      <c r="BA36" s="29"/>
      <c r="BB36" s="215"/>
    </row>
    <row r="37" spans="1:54" s="155" customFormat="1" ht="17.100000000000001" customHeight="1">
      <c r="A37" s="7">
        <v>16</v>
      </c>
      <c r="B37" s="8">
        <v>3453</v>
      </c>
      <c r="C37" s="9" t="s">
        <v>409</v>
      </c>
      <c r="D37" s="56"/>
      <c r="E37" s="56"/>
      <c r="F37" s="56"/>
      <c r="G37" s="56"/>
      <c r="H37" s="134"/>
      <c r="I37" s="134"/>
      <c r="J37" s="134"/>
      <c r="K37" s="14"/>
      <c r="L37" s="14"/>
      <c r="M37" s="14"/>
      <c r="N37" s="14"/>
      <c r="O37" s="140"/>
      <c r="P37" s="135"/>
      <c r="Q37" s="135"/>
      <c r="R37" s="135"/>
      <c r="S37" s="261">
        <v>341</v>
      </c>
      <c r="T37" s="261"/>
      <c r="U37" s="14" t="s">
        <v>121</v>
      </c>
      <c r="V37" s="14"/>
      <c r="W37" s="24"/>
      <c r="X37" s="27"/>
      <c r="Y37" s="27"/>
      <c r="Z37" s="117" t="s">
        <v>265</v>
      </c>
      <c r="AA37" s="92"/>
      <c r="AB37" s="92"/>
      <c r="AC37" s="92"/>
      <c r="AD37" s="92"/>
      <c r="AE37" s="92"/>
      <c r="AF37" s="24" t="s">
        <v>1792</v>
      </c>
      <c r="AG37" s="239">
        <v>0.7</v>
      </c>
      <c r="AH37" s="240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26"/>
      <c r="AT37" s="39"/>
      <c r="AU37" s="40"/>
      <c r="AV37" s="42"/>
      <c r="AW37" s="37"/>
      <c r="AX37" s="37"/>
      <c r="AY37" s="38"/>
      <c r="AZ37" s="195">
        <f>ROUND(G29*AG38,0)+(ROUND(ROUND(S37*AG38,0)*(1+AX35),0))</f>
        <v>574</v>
      </c>
      <c r="BA37" s="29"/>
      <c r="BB37" s="215">
        <f t="shared" si="1"/>
        <v>734</v>
      </c>
    </row>
    <row r="38" spans="1:54" s="155" customFormat="1" ht="17.100000000000001" hidden="1" customHeight="1">
      <c r="A38" s="7">
        <v>16</v>
      </c>
      <c r="B38" s="8">
        <v>3454</v>
      </c>
      <c r="C38" s="9" t="s">
        <v>410</v>
      </c>
      <c r="D38" s="56"/>
      <c r="E38" s="56"/>
      <c r="F38" s="56"/>
      <c r="G38" s="56"/>
      <c r="H38" s="134"/>
      <c r="I38" s="134"/>
      <c r="J38" s="134"/>
      <c r="K38" s="14"/>
      <c r="L38" s="14"/>
      <c r="M38" s="14"/>
      <c r="N38" s="14"/>
      <c r="O38" s="61"/>
      <c r="P38" s="59"/>
      <c r="Q38" s="59"/>
      <c r="R38" s="59"/>
      <c r="S38" s="59"/>
      <c r="T38" s="59"/>
      <c r="U38" s="59"/>
      <c r="V38" s="59"/>
      <c r="W38" s="59"/>
      <c r="X38" s="59"/>
      <c r="Y38" s="67"/>
      <c r="Z38" s="96"/>
      <c r="AA38" s="95"/>
      <c r="AB38" s="95"/>
      <c r="AC38" s="95"/>
      <c r="AD38" s="95"/>
      <c r="AE38" s="95"/>
      <c r="AF38" s="22" t="s">
        <v>1792</v>
      </c>
      <c r="AG38" s="230">
        <v>0.7</v>
      </c>
      <c r="AH38" s="231"/>
      <c r="AI38" s="43" t="s">
        <v>1853</v>
      </c>
      <c r="AJ38" s="20"/>
      <c r="AK38" s="20"/>
      <c r="AL38" s="20"/>
      <c r="AM38" s="20"/>
      <c r="AN38" s="20"/>
      <c r="AO38" s="20"/>
      <c r="AP38" s="20"/>
      <c r="AQ38" s="20"/>
      <c r="AR38" s="20"/>
      <c r="AS38" s="22" t="s">
        <v>1792</v>
      </c>
      <c r="AT38" s="230">
        <v>1</v>
      </c>
      <c r="AU38" s="231"/>
      <c r="AV38" s="54"/>
      <c r="AW38" s="27"/>
      <c r="AX38" s="27"/>
      <c r="AY38" s="48"/>
      <c r="AZ38" s="195">
        <f>ROUND(ROUND(G29*AG38,0)*AT38,0)+(ROUND(ROUND(ROUND(S37*AG38,0)*AT38,0)*(1+AX35),0))</f>
        <v>574</v>
      </c>
      <c r="BA38" s="29"/>
      <c r="BB38" s="215">
        <f t="shared" si="1"/>
        <v>393</v>
      </c>
    </row>
    <row r="39" spans="1:54" s="155" customFormat="1" ht="17.100000000000001" customHeight="1">
      <c r="A39" s="7">
        <v>16</v>
      </c>
      <c r="B39" s="8">
        <v>3455</v>
      </c>
      <c r="C39" s="9" t="s">
        <v>2114</v>
      </c>
      <c r="D39" s="56"/>
      <c r="E39" s="56"/>
      <c r="F39" s="56"/>
      <c r="G39" s="56"/>
      <c r="H39" s="134"/>
      <c r="I39" s="134"/>
      <c r="J39" s="134"/>
      <c r="K39" s="14"/>
      <c r="L39" s="14"/>
      <c r="M39" s="14"/>
      <c r="N39" s="14"/>
      <c r="O39" s="259" t="s">
        <v>253</v>
      </c>
      <c r="P39" s="256"/>
      <c r="Q39" s="256"/>
      <c r="R39" s="256"/>
      <c r="S39" s="256"/>
      <c r="T39" s="256"/>
      <c r="U39" s="256"/>
      <c r="V39" s="256"/>
      <c r="W39" s="256"/>
      <c r="X39" s="256"/>
      <c r="Y39" s="52"/>
      <c r="Z39" s="16"/>
      <c r="AA39" s="16"/>
      <c r="AB39" s="16"/>
      <c r="AC39" s="16"/>
      <c r="AD39" s="28"/>
      <c r="AE39" s="28"/>
      <c r="AF39" s="16"/>
      <c r="AG39" s="44"/>
      <c r="AH39" s="45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26"/>
      <c r="AT39" s="39"/>
      <c r="AU39" s="40"/>
      <c r="AV39" s="42"/>
      <c r="AW39" s="37"/>
      <c r="AX39" s="37"/>
      <c r="AY39" s="38"/>
      <c r="AZ39" s="195">
        <f>ROUND(G29,0)+(ROUND(S41*(1+AX35),0))</f>
        <v>921</v>
      </c>
      <c r="BA39" s="29"/>
      <c r="BB39" s="215"/>
    </row>
    <row r="40" spans="1:54" s="155" customFormat="1" ht="17.100000000000001" customHeight="1">
      <c r="A40" s="7">
        <v>16</v>
      </c>
      <c r="B40" s="8">
        <v>3456</v>
      </c>
      <c r="C40" s="9" t="s">
        <v>2115</v>
      </c>
      <c r="D40" s="56"/>
      <c r="E40" s="56"/>
      <c r="F40" s="56"/>
      <c r="G40" s="56"/>
      <c r="H40" s="134"/>
      <c r="I40" s="134"/>
      <c r="J40" s="134"/>
      <c r="K40" s="14"/>
      <c r="L40" s="14"/>
      <c r="M40" s="14"/>
      <c r="N40" s="14"/>
      <c r="O40" s="257"/>
      <c r="P40" s="258"/>
      <c r="Q40" s="258"/>
      <c r="R40" s="258"/>
      <c r="S40" s="258"/>
      <c r="T40" s="258"/>
      <c r="U40" s="258"/>
      <c r="V40" s="258"/>
      <c r="W40" s="258"/>
      <c r="X40" s="258"/>
      <c r="Y40" s="48"/>
      <c r="Z40" s="19"/>
      <c r="AA40" s="20"/>
      <c r="AB40" s="20"/>
      <c r="AC40" s="20"/>
      <c r="AD40" s="31"/>
      <c r="AE40" s="31"/>
      <c r="AF40" s="122"/>
      <c r="AG40" s="122"/>
      <c r="AH40" s="129"/>
      <c r="AI40" s="43" t="s">
        <v>1853</v>
      </c>
      <c r="AJ40" s="20"/>
      <c r="AK40" s="20"/>
      <c r="AL40" s="20"/>
      <c r="AM40" s="20"/>
      <c r="AN40" s="20"/>
      <c r="AO40" s="20"/>
      <c r="AP40" s="20"/>
      <c r="AQ40" s="20"/>
      <c r="AR40" s="20"/>
      <c r="AS40" s="22" t="s">
        <v>1792</v>
      </c>
      <c r="AT40" s="230">
        <v>1</v>
      </c>
      <c r="AU40" s="231"/>
      <c r="AV40" s="54"/>
      <c r="AW40" s="27"/>
      <c r="AX40" s="27"/>
      <c r="AY40" s="48"/>
      <c r="AZ40" s="195">
        <f>ROUND(G29*AT40,0)+(ROUND(ROUND(S41*AT40,0)*(1+AX35),0))</f>
        <v>921</v>
      </c>
      <c r="BA40" s="29"/>
      <c r="BB40" s="215"/>
    </row>
    <row r="41" spans="1:54" s="155" customFormat="1" ht="17.100000000000001" customHeight="1">
      <c r="A41" s="7">
        <v>16</v>
      </c>
      <c r="B41" s="8">
        <v>3457</v>
      </c>
      <c r="C41" s="9" t="s">
        <v>411</v>
      </c>
      <c r="D41" s="56"/>
      <c r="E41" s="56"/>
      <c r="F41" s="56"/>
      <c r="G41" s="56"/>
      <c r="H41" s="134"/>
      <c r="I41" s="134"/>
      <c r="J41" s="134"/>
      <c r="K41" s="14"/>
      <c r="L41" s="14"/>
      <c r="M41" s="14"/>
      <c r="N41" s="14"/>
      <c r="O41" s="140"/>
      <c r="P41" s="135"/>
      <c r="Q41" s="135"/>
      <c r="R41" s="135"/>
      <c r="S41" s="261">
        <v>422</v>
      </c>
      <c r="T41" s="261"/>
      <c r="U41" s="14" t="s">
        <v>121</v>
      </c>
      <c r="V41" s="14"/>
      <c r="W41" s="24"/>
      <c r="X41" s="27"/>
      <c r="Y41" s="27"/>
      <c r="Z41" s="117" t="s">
        <v>265</v>
      </c>
      <c r="AA41" s="92"/>
      <c r="AB41" s="92"/>
      <c r="AC41" s="92"/>
      <c r="AD41" s="92"/>
      <c r="AE41" s="92"/>
      <c r="AF41" s="24" t="s">
        <v>1792</v>
      </c>
      <c r="AG41" s="239">
        <v>0.7</v>
      </c>
      <c r="AH41" s="240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26"/>
      <c r="AT41" s="39"/>
      <c r="AU41" s="40"/>
      <c r="AV41" s="42"/>
      <c r="AW41" s="37"/>
      <c r="AX41" s="37"/>
      <c r="AY41" s="38"/>
      <c r="AZ41" s="195">
        <f>ROUND(G29*AG42,0)+(ROUND(ROUND(S41*AG42,0)*(1+AX35),0))</f>
        <v>644</v>
      </c>
      <c r="BA41" s="29"/>
      <c r="BB41" s="215">
        <f t="shared" si="1"/>
        <v>815</v>
      </c>
    </row>
    <row r="42" spans="1:54" s="155" customFormat="1" ht="17.100000000000001" hidden="1" customHeight="1">
      <c r="A42" s="7">
        <v>16</v>
      </c>
      <c r="B42" s="8">
        <v>3458</v>
      </c>
      <c r="C42" s="9" t="s">
        <v>412</v>
      </c>
      <c r="D42" s="57"/>
      <c r="E42" s="58"/>
      <c r="F42" s="58"/>
      <c r="G42" s="58"/>
      <c r="H42" s="136"/>
      <c r="I42" s="136"/>
      <c r="J42" s="136"/>
      <c r="K42" s="20"/>
      <c r="L42" s="20"/>
      <c r="M42" s="20"/>
      <c r="N42" s="21"/>
      <c r="O42" s="61"/>
      <c r="P42" s="59"/>
      <c r="Q42" s="59"/>
      <c r="R42" s="59"/>
      <c r="S42" s="59"/>
      <c r="T42" s="59"/>
      <c r="U42" s="59"/>
      <c r="V42" s="59"/>
      <c r="W42" s="59"/>
      <c r="X42" s="59"/>
      <c r="Y42" s="67"/>
      <c r="Z42" s="96"/>
      <c r="AA42" s="95"/>
      <c r="AB42" s="95"/>
      <c r="AC42" s="95"/>
      <c r="AD42" s="95"/>
      <c r="AE42" s="95"/>
      <c r="AF42" s="22" t="s">
        <v>1792</v>
      </c>
      <c r="AG42" s="230">
        <v>0.7</v>
      </c>
      <c r="AH42" s="231"/>
      <c r="AI42" s="43" t="s">
        <v>1853</v>
      </c>
      <c r="AJ42" s="20"/>
      <c r="AK42" s="20"/>
      <c r="AL42" s="20"/>
      <c r="AM42" s="20"/>
      <c r="AN42" s="20"/>
      <c r="AO42" s="20"/>
      <c r="AP42" s="20"/>
      <c r="AQ42" s="20"/>
      <c r="AR42" s="20"/>
      <c r="AS42" s="22" t="s">
        <v>1792</v>
      </c>
      <c r="AT42" s="230">
        <v>1</v>
      </c>
      <c r="AU42" s="231"/>
      <c r="AV42" s="54"/>
      <c r="AW42" s="27"/>
      <c r="AX42" s="27"/>
      <c r="AY42" s="48"/>
      <c r="AZ42" s="195">
        <f>ROUND(ROUND(G29*AG42,0)*AT42,0)+(ROUND(ROUND(ROUND(S41*AG42,0)*AT42,0)*(1+AX35),0))</f>
        <v>644</v>
      </c>
      <c r="BA42" s="29"/>
    </row>
    <row r="43" spans="1:54" s="155" customFormat="1" ht="17.100000000000001" customHeight="1">
      <c r="A43" s="7">
        <v>16</v>
      </c>
      <c r="B43" s="8">
        <v>3459</v>
      </c>
      <c r="C43" s="9" t="s">
        <v>2116</v>
      </c>
      <c r="D43" s="242" t="s">
        <v>1187</v>
      </c>
      <c r="E43" s="256"/>
      <c r="F43" s="256"/>
      <c r="G43" s="256"/>
      <c r="H43" s="256"/>
      <c r="I43" s="256"/>
      <c r="J43" s="256"/>
      <c r="K43" s="256"/>
      <c r="L43" s="256"/>
      <c r="M43" s="256"/>
      <c r="N43" s="15"/>
      <c r="O43" s="259" t="s">
        <v>250</v>
      </c>
      <c r="P43" s="256"/>
      <c r="Q43" s="256"/>
      <c r="R43" s="256"/>
      <c r="S43" s="256"/>
      <c r="T43" s="256"/>
      <c r="U43" s="256"/>
      <c r="V43" s="256"/>
      <c r="W43" s="256"/>
      <c r="X43" s="256"/>
      <c r="Y43" s="52"/>
      <c r="Z43" s="16"/>
      <c r="AA43" s="16"/>
      <c r="AB43" s="16"/>
      <c r="AC43" s="16"/>
      <c r="AD43" s="28"/>
      <c r="AE43" s="28"/>
      <c r="AF43" s="16"/>
      <c r="AG43" s="44"/>
      <c r="AH43" s="45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26"/>
      <c r="AT43" s="39"/>
      <c r="AU43" s="40"/>
      <c r="AV43" s="42"/>
      <c r="AW43" s="37"/>
      <c r="AX43" s="37"/>
      <c r="AY43" s="38"/>
      <c r="AZ43" s="195">
        <f>ROUND(G45,0)+(ROUND(S45*(1+AX35),0))</f>
        <v>672</v>
      </c>
      <c r="BA43" s="29"/>
    </row>
    <row r="44" spans="1:54" s="155" customFormat="1" ht="17.100000000000001" customHeight="1">
      <c r="A44" s="7">
        <v>16</v>
      </c>
      <c r="B44" s="8">
        <v>3460</v>
      </c>
      <c r="C44" s="9" t="s">
        <v>2117</v>
      </c>
      <c r="D44" s="257"/>
      <c r="E44" s="258"/>
      <c r="F44" s="258"/>
      <c r="G44" s="258"/>
      <c r="H44" s="258"/>
      <c r="I44" s="258"/>
      <c r="J44" s="258"/>
      <c r="K44" s="258"/>
      <c r="L44" s="258"/>
      <c r="M44" s="258"/>
      <c r="N44" s="133"/>
      <c r="O44" s="257"/>
      <c r="P44" s="258"/>
      <c r="Q44" s="258"/>
      <c r="R44" s="258"/>
      <c r="S44" s="258"/>
      <c r="T44" s="258"/>
      <c r="U44" s="258"/>
      <c r="V44" s="258"/>
      <c r="W44" s="258"/>
      <c r="X44" s="258"/>
      <c r="Y44" s="48"/>
      <c r="Z44" s="19"/>
      <c r="AA44" s="20"/>
      <c r="AB44" s="20"/>
      <c r="AC44" s="20"/>
      <c r="AD44" s="31"/>
      <c r="AE44" s="31"/>
      <c r="AF44" s="122"/>
      <c r="AG44" s="122"/>
      <c r="AH44" s="129"/>
      <c r="AI44" s="43" t="s">
        <v>1858</v>
      </c>
      <c r="AJ44" s="20"/>
      <c r="AK44" s="20"/>
      <c r="AL44" s="20"/>
      <c r="AM44" s="20"/>
      <c r="AN44" s="20"/>
      <c r="AO44" s="20"/>
      <c r="AP44" s="20"/>
      <c r="AQ44" s="20"/>
      <c r="AR44" s="20"/>
      <c r="AS44" s="22" t="s">
        <v>1830</v>
      </c>
      <c r="AT44" s="230">
        <v>1</v>
      </c>
      <c r="AU44" s="231"/>
      <c r="AV44" s="54"/>
      <c r="AW44" s="27"/>
      <c r="AX44" s="27"/>
      <c r="AY44" s="48"/>
      <c r="AZ44" s="195">
        <f>ROUND(G45*AT44,0)+(ROUND(ROUND(S45*AT44,0)*(1+AX35),0))</f>
        <v>672</v>
      </c>
      <c r="BA44" s="29"/>
    </row>
    <row r="45" spans="1:54" s="155" customFormat="1" ht="17.100000000000001" customHeight="1">
      <c r="A45" s="7">
        <v>16</v>
      </c>
      <c r="B45" s="8">
        <v>3461</v>
      </c>
      <c r="C45" s="9" t="s">
        <v>413</v>
      </c>
      <c r="D45" s="55"/>
      <c r="E45" s="56"/>
      <c r="F45" s="135"/>
      <c r="G45" s="241">
        <v>571</v>
      </c>
      <c r="H45" s="241"/>
      <c r="I45" s="14" t="s">
        <v>121</v>
      </c>
      <c r="J45" s="14"/>
      <c r="K45" s="24"/>
      <c r="L45" s="27"/>
      <c r="M45" s="27"/>
      <c r="N45" s="133"/>
      <c r="O45" s="135"/>
      <c r="P45" s="135"/>
      <c r="Q45" s="135"/>
      <c r="R45" s="135"/>
      <c r="S45" s="260">
        <v>81</v>
      </c>
      <c r="T45" s="260"/>
      <c r="U45" s="14" t="s">
        <v>121</v>
      </c>
      <c r="V45" s="135"/>
      <c r="W45" s="24"/>
      <c r="X45" s="27"/>
      <c r="Y45" s="27"/>
      <c r="Z45" s="117" t="s">
        <v>265</v>
      </c>
      <c r="AA45" s="92"/>
      <c r="AB45" s="92"/>
      <c r="AC45" s="92"/>
      <c r="AD45" s="92"/>
      <c r="AE45" s="92"/>
      <c r="AF45" s="24" t="s">
        <v>1830</v>
      </c>
      <c r="AG45" s="239">
        <v>0.7</v>
      </c>
      <c r="AH45" s="240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26"/>
      <c r="AT45" s="39"/>
      <c r="AU45" s="40"/>
      <c r="AV45" s="42"/>
      <c r="AW45" s="37"/>
      <c r="AX45" s="37"/>
      <c r="AY45" s="38"/>
      <c r="AZ45" s="195">
        <f>ROUND(G45*AG46,0)+(ROUND(ROUND(S45*AG46,0)*(1+AX35),0))</f>
        <v>471</v>
      </c>
      <c r="BA45" s="29"/>
      <c r="BB45" s="215">
        <f>G$45+S45</f>
        <v>652</v>
      </c>
    </row>
    <row r="46" spans="1:54" s="155" customFormat="1" ht="17.100000000000001" hidden="1" customHeight="1">
      <c r="A46" s="7">
        <v>16</v>
      </c>
      <c r="B46" s="8">
        <v>3462</v>
      </c>
      <c r="C46" s="9" t="s">
        <v>414</v>
      </c>
      <c r="D46" s="55"/>
      <c r="E46" s="56"/>
      <c r="F46" s="56"/>
      <c r="G46" s="135"/>
      <c r="H46" s="135"/>
      <c r="I46" s="135"/>
      <c r="J46" s="135"/>
      <c r="K46" s="135"/>
      <c r="L46" s="135"/>
      <c r="M46" s="135"/>
      <c r="N46" s="18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67"/>
      <c r="Z46" s="96"/>
      <c r="AA46" s="95"/>
      <c r="AB46" s="95"/>
      <c r="AC46" s="95"/>
      <c r="AD46" s="95"/>
      <c r="AE46" s="95"/>
      <c r="AF46" s="22" t="s">
        <v>1830</v>
      </c>
      <c r="AG46" s="230">
        <v>0.7</v>
      </c>
      <c r="AH46" s="231"/>
      <c r="AI46" s="43" t="s">
        <v>1858</v>
      </c>
      <c r="AJ46" s="20"/>
      <c r="AK46" s="20"/>
      <c r="AL46" s="20"/>
      <c r="AM46" s="20"/>
      <c r="AN46" s="20"/>
      <c r="AO46" s="20"/>
      <c r="AP46" s="20"/>
      <c r="AQ46" s="20"/>
      <c r="AR46" s="20"/>
      <c r="AS46" s="22" t="s">
        <v>1830</v>
      </c>
      <c r="AT46" s="230">
        <v>1</v>
      </c>
      <c r="AU46" s="231"/>
      <c r="AV46" s="54"/>
      <c r="AW46" s="27"/>
      <c r="AX46" s="27"/>
      <c r="AY46" s="48"/>
      <c r="AZ46" s="195">
        <f>ROUND(ROUND(G45*AG46,0)*AT46,0)+(ROUND(ROUND(ROUND(S45*AG46,0)*AT46,0)*(1+AX35),0))</f>
        <v>471</v>
      </c>
      <c r="BA46" s="29"/>
      <c r="BB46" s="215">
        <f t="shared" ref="BB46:BB53" si="2">G$45+S46</f>
        <v>571</v>
      </c>
    </row>
    <row r="47" spans="1:54" s="155" customFormat="1" ht="17.100000000000001" customHeight="1">
      <c r="A47" s="7">
        <v>16</v>
      </c>
      <c r="B47" s="8">
        <v>3463</v>
      </c>
      <c r="C47" s="9" t="s">
        <v>2118</v>
      </c>
      <c r="D47" s="55"/>
      <c r="E47" s="56"/>
      <c r="F47" s="56"/>
      <c r="G47" s="56"/>
      <c r="H47" s="134"/>
      <c r="I47" s="134"/>
      <c r="J47" s="134"/>
      <c r="K47" s="14"/>
      <c r="L47" s="14"/>
      <c r="M47" s="14"/>
      <c r="N47" s="18"/>
      <c r="O47" s="259" t="s">
        <v>251</v>
      </c>
      <c r="P47" s="256"/>
      <c r="Q47" s="256"/>
      <c r="R47" s="256"/>
      <c r="S47" s="256"/>
      <c r="T47" s="256"/>
      <c r="U47" s="256"/>
      <c r="V47" s="256"/>
      <c r="W47" s="256"/>
      <c r="X47" s="256"/>
      <c r="Y47" s="52"/>
      <c r="Z47" s="16"/>
      <c r="AA47" s="16"/>
      <c r="AB47" s="16"/>
      <c r="AC47" s="16"/>
      <c r="AD47" s="28"/>
      <c r="AE47" s="28"/>
      <c r="AF47" s="16"/>
      <c r="AG47" s="44"/>
      <c r="AH47" s="45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26"/>
      <c r="AT47" s="39"/>
      <c r="AU47" s="40"/>
      <c r="AV47" s="42"/>
      <c r="AW47" s="37"/>
      <c r="AX47" s="37"/>
      <c r="AY47" s="38"/>
      <c r="AZ47" s="195">
        <f>ROUND(G45,0)+(ROUND(S49*(1+AX35),0))</f>
        <v>775</v>
      </c>
      <c r="BA47" s="29"/>
      <c r="BB47" s="215"/>
    </row>
    <row r="48" spans="1:54" s="155" customFormat="1" ht="17.100000000000001" customHeight="1">
      <c r="A48" s="7">
        <v>16</v>
      </c>
      <c r="B48" s="8">
        <v>3464</v>
      </c>
      <c r="C48" s="9" t="s">
        <v>2119</v>
      </c>
      <c r="D48" s="56"/>
      <c r="E48" s="56"/>
      <c r="F48" s="56"/>
      <c r="G48" s="56"/>
      <c r="H48" s="134"/>
      <c r="I48" s="134"/>
      <c r="J48" s="134"/>
      <c r="K48" s="14"/>
      <c r="L48" s="14"/>
      <c r="M48" s="14"/>
      <c r="N48" s="18"/>
      <c r="O48" s="257"/>
      <c r="P48" s="258"/>
      <c r="Q48" s="258"/>
      <c r="R48" s="258"/>
      <c r="S48" s="258"/>
      <c r="T48" s="258"/>
      <c r="U48" s="258"/>
      <c r="V48" s="258"/>
      <c r="W48" s="258"/>
      <c r="X48" s="258"/>
      <c r="Y48" s="48"/>
      <c r="Z48" s="19"/>
      <c r="AA48" s="20"/>
      <c r="AB48" s="20"/>
      <c r="AC48" s="20"/>
      <c r="AD48" s="31"/>
      <c r="AE48" s="31"/>
      <c r="AF48" s="122"/>
      <c r="AG48" s="122"/>
      <c r="AH48" s="129"/>
      <c r="AI48" s="43" t="s">
        <v>1858</v>
      </c>
      <c r="AJ48" s="20"/>
      <c r="AK48" s="20"/>
      <c r="AL48" s="20"/>
      <c r="AM48" s="20"/>
      <c r="AN48" s="20"/>
      <c r="AO48" s="20"/>
      <c r="AP48" s="20"/>
      <c r="AQ48" s="20"/>
      <c r="AR48" s="20"/>
      <c r="AS48" s="22" t="s">
        <v>1830</v>
      </c>
      <c r="AT48" s="230">
        <v>1</v>
      </c>
      <c r="AU48" s="231"/>
      <c r="AV48" s="54"/>
      <c r="AW48" s="27"/>
      <c r="AX48" s="27"/>
      <c r="AY48" s="48"/>
      <c r="AZ48" s="195">
        <f>ROUND(G45*AT48,0)+(ROUND(ROUND(S49*AT48,0)*(1+AX35),0))</f>
        <v>775</v>
      </c>
      <c r="BA48" s="29"/>
      <c r="BB48" s="215"/>
    </row>
    <row r="49" spans="1:54" s="155" customFormat="1" ht="17.100000000000001" customHeight="1">
      <c r="A49" s="7">
        <v>16</v>
      </c>
      <c r="B49" s="8">
        <v>3465</v>
      </c>
      <c r="C49" s="9" t="s">
        <v>415</v>
      </c>
      <c r="D49" s="56"/>
      <c r="E49" s="56"/>
      <c r="F49" s="56"/>
      <c r="G49" s="56"/>
      <c r="H49" s="134"/>
      <c r="I49" s="134"/>
      <c r="J49" s="134"/>
      <c r="K49" s="14"/>
      <c r="L49" s="14"/>
      <c r="M49" s="14"/>
      <c r="N49" s="18"/>
      <c r="O49" s="135"/>
      <c r="P49" s="135"/>
      <c r="Q49" s="135"/>
      <c r="R49" s="135"/>
      <c r="S49" s="261">
        <v>163</v>
      </c>
      <c r="T49" s="261"/>
      <c r="U49" s="14" t="s">
        <v>121</v>
      </c>
      <c r="V49" s="135"/>
      <c r="W49" s="24"/>
      <c r="X49" s="27"/>
      <c r="Y49" s="27"/>
      <c r="Z49" s="117" t="s">
        <v>265</v>
      </c>
      <c r="AA49" s="92"/>
      <c r="AB49" s="92"/>
      <c r="AC49" s="92"/>
      <c r="AD49" s="92"/>
      <c r="AE49" s="92"/>
      <c r="AF49" s="24" t="s">
        <v>1830</v>
      </c>
      <c r="AG49" s="239">
        <v>0.7</v>
      </c>
      <c r="AH49" s="240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26"/>
      <c r="AT49" s="39"/>
      <c r="AU49" s="40"/>
      <c r="AV49" s="42"/>
      <c r="AW49" s="37"/>
      <c r="AX49" s="37"/>
      <c r="AY49" s="38"/>
      <c r="AZ49" s="195">
        <f>ROUND(G45*AG50,0)+(ROUND(ROUND(S49*AG50,0)*(1+AX35),0))</f>
        <v>543</v>
      </c>
      <c r="BA49" s="29"/>
      <c r="BB49" s="215">
        <f t="shared" si="2"/>
        <v>734</v>
      </c>
    </row>
    <row r="50" spans="1:54" s="155" customFormat="1" ht="17.100000000000001" hidden="1" customHeight="1">
      <c r="A50" s="7">
        <v>16</v>
      </c>
      <c r="B50" s="8">
        <v>3466</v>
      </c>
      <c r="C50" s="9" t="s">
        <v>416</v>
      </c>
      <c r="D50" s="56"/>
      <c r="E50" s="56"/>
      <c r="F50" s="56"/>
      <c r="G50" s="56"/>
      <c r="H50" s="134"/>
      <c r="I50" s="134"/>
      <c r="J50" s="134"/>
      <c r="K50" s="14"/>
      <c r="L50" s="14"/>
      <c r="M50" s="14"/>
      <c r="N50" s="18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67"/>
      <c r="Z50" s="96"/>
      <c r="AA50" s="95"/>
      <c r="AB50" s="95"/>
      <c r="AC50" s="95"/>
      <c r="AD50" s="95"/>
      <c r="AE50" s="95"/>
      <c r="AF50" s="22" t="s">
        <v>1830</v>
      </c>
      <c r="AG50" s="230">
        <v>0.7</v>
      </c>
      <c r="AH50" s="231"/>
      <c r="AI50" s="43" t="s">
        <v>1858</v>
      </c>
      <c r="AJ50" s="20"/>
      <c r="AK50" s="20"/>
      <c r="AL50" s="20"/>
      <c r="AM50" s="20"/>
      <c r="AN50" s="20"/>
      <c r="AO50" s="20"/>
      <c r="AP50" s="20"/>
      <c r="AQ50" s="20"/>
      <c r="AR50" s="20"/>
      <c r="AS50" s="22" t="s">
        <v>1830</v>
      </c>
      <c r="AT50" s="230">
        <v>1</v>
      </c>
      <c r="AU50" s="231"/>
      <c r="AV50" s="54"/>
      <c r="AW50" s="27"/>
      <c r="AX50" s="27"/>
      <c r="AY50" s="48"/>
      <c r="AZ50" s="195">
        <f>ROUND(ROUND(G45*AG50,0)*AT50,0)+(ROUND(ROUND(ROUND(S49*AG50,0)*AT50,0)*(1+AX35),0))</f>
        <v>543</v>
      </c>
      <c r="BA50" s="29"/>
      <c r="BB50" s="215">
        <f t="shared" si="2"/>
        <v>571</v>
      </c>
    </row>
    <row r="51" spans="1:54" s="155" customFormat="1" ht="17.100000000000001" customHeight="1">
      <c r="A51" s="7">
        <v>16</v>
      </c>
      <c r="B51" s="8">
        <v>3467</v>
      </c>
      <c r="C51" s="9" t="s">
        <v>2120</v>
      </c>
      <c r="D51" s="56"/>
      <c r="E51" s="56"/>
      <c r="F51" s="56"/>
      <c r="G51" s="56"/>
      <c r="H51" s="134"/>
      <c r="I51" s="134"/>
      <c r="J51" s="134"/>
      <c r="K51" s="14"/>
      <c r="L51" s="14"/>
      <c r="M51" s="14"/>
      <c r="N51" s="14"/>
      <c r="O51" s="259" t="s">
        <v>252</v>
      </c>
      <c r="P51" s="256"/>
      <c r="Q51" s="256"/>
      <c r="R51" s="256"/>
      <c r="S51" s="256"/>
      <c r="T51" s="256"/>
      <c r="U51" s="256"/>
      <c r="V51" s="256"/>
      <c r="W51" s="256"/>
      <c r="X51" s="256"/>
      <c r="Y51" s="52"/>
      <c r="Z51" s="16"/>
      <c r="AA51" s="16"/>
      <c r="AB51" s="16"/>
      <c r="AC51" s="16"/>
      <c r="AD51" s="28"/>
      <c r="AE51" s="28"/>
      <c r="AF51" s="16"/>
      <c r="AG51" s="44"/>
      <c r="AH51" s="45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26"/>
      <c r="AT51" s="39"/>
      <c r="AU51" s="40"/>
      <c r="AV51" s="42"/>
      <c r="AW51" s="37"/>
      <c r="AX51" s="37"/>
      <c r="AY51" s="38"/>
      <c r="AZ51" s="195">
        <f>ROUND(G45,0)+(ROUND(S53*(1+AX35),0))</f>
        <v>876</v>
      </c>
      <c r="BA51" s="29"/>
      <c r="BB51" s="215"/>
    </row>
    <row r="52" spans="1:54" s="155" customFormat="1" ht="17.100000000000001" customHeight="1">
      <c r="A52" s="7">
        <v>16</v>
      </c>
      <c r="B52" s="8">
        <v>3468</v>
      </c>
      <c r="C52" s="9" t="s">
        <v>2121</v>
      </c>
      <c r="D52" s="56"/>
      <c r="E52" s="56"/>
      <c r="F52" s="56"/>
      <c r="G52" s="56"/>
      <c r="H52" s="134"/>
      <c r="I52" s="134"/>
      <c r="J52" s="134"/>
      <c r="K52" s="14"/>
      <c r="L52" s="14"/>
      <c r="M52" s="14"/>
      <c r="N52" s="14"/>
      <c r="O52" s="257"/>
      <c r="P52" s="258"/>
      <c r="Q52" s="258"/>
      <c r="R52" s="258"/>
      <c r="S52" s="258"/>
      <c r="T52" s="258"/>
      <c r="U52" s="258"/>
      <c r="V52" s="258"/>
      <c r="W52" s="258"/>
      <c r="X52" s="258"/>
      <c r="Y52" s="48"/>
      <c r="Z52" s="19"/>
      <c r="AA52" s="20"/>
      <c r="AB52" s="20"/>
      <c r="AC52" s="20"/>
      <c r="AD52" s="31"/>
      <c r="AE52" s="31"/>
      <c r="AF52" s="122"/>
      <c r="AG52" s="122"/>
      <c r="AH52" s="129"/>
      <c r="AI52" s="43" t="s">
        <v>1858</v>
      </c>
      <c r="AJ52" s="20"/>
      <c r="AK52" s="20"/>
      <c r="AL52" s="20"/>
      <c r="AM52" s="20"/>
      <c r="AN52" s="20"/>
      <c r="AO52" s="20"/>
      <c r="AP52" s="20"/>
      <c r="AQ52" s="20"/>
      <c r="AR52" s="20"/>
      <c r="AS52" s="22" t="s">
        <v>1830</v>
      </c>
      <c r="AT52" s="230">
        <v>1</v>
      </c>
      <c r="AU52" s="231"/>
      <c r="AV52" s="54"/>
      <c r="AW52" s="27"/>
      <c r="AX52" s="27"/>
      <c r="AY52" s="48"/>
      <c r="AZ52" s="195">
        <f>ROUND(G45*AT52,0)+(ROUND(ROUND(S53*AT52,0)*(1+AX35),0))</f>
        <v>876</v>
      </c>
      <c r="BA52" s="29"/>
      <c r="BB52" s="215"/>
    </row>
    <row r="53" spans="1:54" s="155" customFormat="1" ht="17.100000000000001" customHeight="1">
      <c r="A53" s="7">
        <v>16</v>
      </c>
      <c r="B53" s="8">
        <v>3469</v>
      </c>
      <c r="C53" s="9" t="s">
        <v>417</v>
      </c>
      <c r="D53" s="56"/>
      <c r="E53" s="56"/>
      <c r="F53" s="56"/>
      <c r="G53" s="56"/>
      <c r="H53" s="134"/>
      <c r="I53" s="134"/>
      <c r="J53" s="134"/>
      <c r="K53" s="14"/>
      <c r="L53" s="14"/>
      <c r="M53" s="14"/>
      <c r="N53" s="14"/>
      <c r="O53" s="140"/>
      <c r="P53" s="135"/>
      <c r="Q53" s="135"/>
      <c r="R53" s="135"/>
      <c r="S53" s="261">
        <v>244</v>
      </c>
      <c r="T53" s="261"/>
      <c r="U53" s="14" t="s">
        <v>121</v>
      </c>
      <c r="V53" s="135"/>
      <c r="W53" s="24"/>
      <c r="X53" s="27"/>
      <c r="Y53" s="27"/>
      <c r="Z53" s="117" t="s">
        <v>265</v>
      </c>
      <c r="AA53" s="92"/>
      <c r="AB53" s="92"/>
      <c r="AC53" s="92"/>
      <c r="AD53" s="92"/>
      <c r="AE53" s="92"/>
      <c r="AF53" s="24" t="s">
        <v>1830</v>
      </c>
      <c r="AG53" s="239">
        <v>0.7</v>
      </c>
      <c r="AH53" s="240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26"/>
      <c r="AT53" s="39"/>
      <c r="AU53" s="40"/>
      <c r="AV53" s="42"/>
      <c r="AW53" s="37"/>
      <c r="AX53" s="37"/>
      <c r="AY53" s="38"/>
      <c r="AZ53" s="195">
        <f>ROUND(G45*AG54,0)+(ROUND(ROUND(S53*AG54,0)*(1+AX35),0))</f>
        <v>614</v>
      </c>
      <c r="BA53" s="29"/>
      <c r="BB53" s="215">
        <f t="shared" si="2"/>
        <v>815</v>
      </c>
    </row>
    <row r="54" spans="1:54" s="155" customFormat="1" ht="17.100000000000001" hidden="1" customHeight="1">
      <c r="A54" s="7">
        <v>16</v>
      </c>
      <c r="B54" s="8">
        <v>3470</v>
      </c>
      <c r="C54" s="9" t="s">
        <v>418</v>
      </c>
      <c r="D54" s="57"/>
      <c r="E54" s="58"/>
      <c r="F54" s="58"/>
      <c r="G54" s="58"/>
      <c r="H54" s="136"/>
      <c r="I54" s="136"/>
      <c r="J54" s="136"/>
      <c r="K54" s="20"/>
      <c r="L54" s="20"/>
      <c r="M54" s="20"/>
      <c r="N54" s="21"/>
      <c r="O54" s="61"/>
      <c r="P54" s="59"/>
      <c r="Q54" s="59"/>
      <c r="R54" s="59"/>
      <c r="S54" s="59"/>
      <c r="T54" s="59"/>
      <c r="U54" s="59"/>
      <c r="V54" s="59"/>
      <c r="W54" s="59"/>
      <c r="X54" s="59"/>
      <c r="Y54" s="67"/>
      <c r="Z54" s="96"/>
      <c r="AA54" s="95"/>
      <c r="AB54" s="95"/>
      <c r="AC54" s="95"/>
      <c r="AD54" s="95"/>
      <c r="AE54" s="95"/>
      <c r="AF54" s="22" t="s">
        <v>1830</v>
      </c>
      <c r="AG54" s="230">
        <v>0.7</v>
      </c>
      <c r="AH54" s="231"/>
      <c r="AI54" s="43" t="s">
        <v>1858</v>
      </c>
      <c r="AJ54" s="20"/>
      <c r="AK54" s="20"/>
      <c r="AL54" s="20"/>
      <c r="AM54" s="20"/>
      <c r="AN54" s="20"/>
      <c r="AO54" s="20"/>
      <c r="AP54" s="20"/>
      <c r="AQ54" s="20"/>
      <c r="AR54" s="20"/>
      <c r="AS54" s="22" t="s">
        <v>1830</v>
      </c>
      <c r="AT54" s="230">
        <v>1</v>
      </c>
      <c r="AU54" s="231"/>
      <c r="AV54" s="54"/>
      <c r="AW54" s="27"/>
      <c r="AX54" s="27"/>
      <c r="AY54" s="48"/>
      <c r="AZ54" s="195">
        <f>ROUND(ROUND(G45*AG54,0)*AT54,0)+(ROUND(ROUND(ROUND(S53*AG54,0)*AT54,0)*(1+AX35),0))</f>
        <v>614</v>
      </c>
      <c r="BA54" s="29"/>
    </row>
    <row r="55" spans="1:54" s="155" customFormat="1" ht="17.100000000000001" customHeight="1">
      <c r="A55" s="7">
        <v>16</v>
      </c>
      <c r="B55" s="8">
        <v>3471</v>
      </c>
      <c r="C55" s="9" t="s">
        <v>2122</v>
      </c>
      <c r="D55" s="242" t="s">
        <v>1188</v>
      </c>
      <c r="E55" s="256"/>
      <c r="F55" s="256"/>
      <c r="G55" s="256"/>
      <c r="H55" s="256"/>
      <c r="I55" s="256"/>
      <c r="J55" s="256"/>
      <c r="K55" s="256"/>
      <c r="L55" s="256"/>
      <c r="M55" s="256"/>
      <c r="N55" s="15"/>
      <c r="O55" s="259" t="s">
        <v>250</v>
      </c>
      <c r="P55" s="256"/>
      <c r="Q55" s="256"/>
      <c r="R55" s="256"/>
      <c r="S55" s="256"/>
      <c r="T55" s="256"/>
      <c r="U55" s="256"/>
      <c r="V55" s="256"/>
      <c r="W55" s="256"/>
      <c r="X55" s="256"/>
      <c r="Y55" s="52"/>
      <c r="Z55" s="16"/>
      <c r="AA55" s="16"/>
      <c r="AB55" s="16"/>
      <c r="AC55" s="16"/>
      <c r="AD55" s="28"/>
      <c r="AE55" s="28"/>
      <c r="AF55" s="16"/>
      <c r="AG55" s="44"/>
      <c r="AH55" s="45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26"/>
      <c r="AT55" s="39"/>
      <c r="AU55" s="40"/>
      <c r="AV55" s="42"/>
      <c r="AW55" s="37"/>
      <c r="AX55" s="37"/>
      <c r="AY55" s="38"/>
      <c r="AZ55" s="195">
        <f>ROUND(G57,0)+(ROUND(S57*(1+AX35),0))</f>
        <v>755</v>
      </c>
      <c r="BA55" s="29"/>
    </row>
    <row r="56" spans="1:54" s="155" customFormat="1" ht="17.100000000000001" customHeight="1">
      <c r="A56" s="7">
        <v>16</v>
      </c>
      <c r="B56" s="8">
        <v>3472</v>
      </c>
      <c r="C56" s="9" t="s">
        <v>2123</v>
      </c>
      <c r="D56" s="257"/>
      <c r="E56" s="258"/>
      <c r="F56" s="258"/>
      <c r="G56" s="258"/>
      <c r="H56" s="258"/>
      <c r="I56" s="258"/>
      <c r="J56" s="258"/>
      <c r="K56" s="258"/>
      <c r="L56" s="258"/>
      <c r="M56" s="258"/>
      <c r="N56" s="133"/>
      <c r="O56" s="257"/>
      <c r="P56" s="258"/>
      <c r="Q56" s="258"/>
      <c r="R56" s="258"/>
      <c r="S56" s="258"/>
      <c r="T56" s="258"/>
      <c r="U56" s="258"/>
      <c r="V56" s="258"/>
      <c r="W56" s="258"/>
      <c r="X56" s="258"/>
      <c r="Y56" s="48"/>
      <c r="Z56" s="19"/>
      <c r="AA56" s="20"/>
      <c r="AB56" s="20"/>
      <c r="AC56" s="20"/>
      <c r="AD56" s="31"/>
      <c r="AE56" s="31"/>
      <c r="AF56" s="122"/>
      <c r="AG56" s="122"/>
      <c r="AH56" s="129"/>
      <c r="AI56" s="43" t="s">
        <v>1858</v>
      </c>
      <c r="AJ56" s="20"/>
      <c r="AK56" s="20"/>
      <c r="AL56" s="20"/>
      <c r="AM56" s="20"/>
      <c r="AN56" s="20"/>
      <c r="AO56" s="20"/>
      <c r="AP56" s="20"/>
      <c r="AQ56" s="20"/>
      <c r="AR56" s="20"/>
      <c r="AS56" s="22" t="s">
        <v>1830</v>
      </c>
      <c r="AT56" s="230">
        <v>1</v>
      </c>
      <c r="AU56" s="231"/>
      <c r="AV56" s="54"/>
      <c r="AW56" s="27"/>
      <c r="AX56" s="27"/>
      <c r="AY56" s="48"/>
      <c r="AZ56" s="195">
        <f>ROUND(G57*AT56,0)+(ROUND(ROUND(S57*AT56,0)*(1+AX35),0))</f>
        <v>755</v>
      </c>
      <c r="BA56" s="29"/>
    </row>
    <row r="57" spans="1:54" s="155" customFormat="1" ht="17.100000000000001" customHeight="1">
      <c r="A57" s="7">
        <v>16</v>
      </c>
      <c r="B57" s="8">
        <v>3473</v>
      </c>
      <c r="C57" s="9" t="s">
        <v>419</v>
      </c>
      <c r="D57" s="55"/>
      <c r="E57" s="56"/>
      <c r="F57" s="135"/>
      <c r="G57" s="241">
        <v>652</v>
      </c>
      <c r="H57" s="241"/>
      <c r="I57" s="14" t="s">
        <v>121</v>
      </c>
      <c r="J57" s="14"/>
      <c r="K57" s="24"/>
      <c r="L57" s="27"/>
      <c r="M57" s="27"/>
      <c r="N57" s="133"/>
      <c r="O57" s="135"/>
      <c r="P57" s="135"/>
      <c r="Q57" s="135"/>
      <c r="R57" s="135"/>
      <c r="S57" s="261">
        <v>82</v>
      </c>
      <c r="T57" s="261"/>
      <c r="U57" s="14" t="s">
        <v>121</v>
      </c>
      <c r="V57" s="135"/>
      <c r="W57" s="24"/>
      <c r="X57" s="27"/>
      <c r="Y57" s="27"/>
      <c r="Z57" s="117" t="s">
        <v>265</v>
      </c>
      <c r="AA57" s="92"/>
      <c r="AB57" s="92"/>
      <c r="AC57" s="92"/>
      <c r="AD57" s="92"/>
      <c r="AE57" s="92"/>
      <c r="AF57" s="24" t="s">
        <v>1830</v>
      </c>
      <c r="AG57" s="239">
        <v>0.7</v>
      </c>
      <c r="AH57" s="240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26"/>
      <c r="AT57" s="39"/>
      <c r="AU57" s="40"/>
      <c r="AV57" s="42"/>
      <c r="AW57" s="37"/>
      <c r="AX57" s="37"/>
      <c r="AY57" s="38"/>
      <c r="AZ57" s="195">
        <f>ROUND(G57*AG58,0)+(ROUND(ROUND(S57*AG58,0)*(1+AX35),0))</f>
        <v>527</v>
      </c>
      <c r="BA57" s="29"/>
      <c r="BB57" s="215">
        <f>$G$57+S57</f>
        <v>734</v>
      </c>
    </row>
    <row r="58" spans="1:54" s="155" customFormat="1" ht="17.100000000000001" hidden="1" customHeight="1">
      <c r="A58" s="7">
        <v>16</v>
      </c>
      <c r="B58" s="8">
        <v>3474</v>
      </c>
      <c r="C58" s="9" t="s">
        <v>420</v>
      </c>
      <c r="D58" s="55"/>
      <c r="E58" s="56"/>
      <c r="F58" s="56"/>
      <c r="G58" s="135"/>
      <c r="H58" s="135"/>
      <c r="I58" s="135"/>
      <c r="J58" s="135"/>
      <c r="K58" s="135"/>
      <c r="L58" s="135"/>
      <c r="M58" s="135"/>
      <c r="N58" s="18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67"/>
      <c r="Z58" s="96"/>
      <c r="AA58" s="95"/>
      <c r="AB58" s="95"/>
      <c r="AC58" s="95"/>
      <c r="AD58" s="95"/>
      <c r="AE58" s="95"/>
      <c r="AF58" s="22" t="s">
        <v>1830</v>
      </c>
      <c r="AG58" s="230">
        <v>0.7</v>
      </c>
      <c r="AH58" s="231"/>
      <c r="AI58" s="43" t="s">
        <v>1858</v>
      </c>
      <c r="AJ58" s="20"/>
      <c r="AK58" s="20"/>
      <c r="AL58" s="20"/>
      <c r="AM58" s="20"/>
      <c r="AN58" s="20"/>
      <c r="AO58" s="20"/>
      <c r="AP58" s="20"/>
      <c r="AQ58" s="20"/>
      <c r="AR58" s="20"/>
      <c r="AS58" s="22" t="s">
        <v>1830</v>
      </c>
      <c r="AT58" s="230">
        <v>1</v>
      </c>
      <c r="AU58" s="231"/>
      <c r="AV58" s="54"/>
      <c r="AW58" s="27"/>
      <c r="AX58" s="27"/>
      <c r="AY58" s="48"/>
      <c r="AZ58" s="195">
        <f>ROUND(ROUND(G57*AG58,0)*AT58,0)+(ROUND(ROUND(ROUND(S57*AG58,0)*AT58,0)*(1+AX35),0))</f>
        <v>527</v>
      </c>
      <c r="BA58" s="29"/>
      <c r="BB58" s="215">
        <f t="shared" ref="BB58:BB61" si="3">$G$57+S58</f>
        <v>652</v>
      </c>
    </row>
    <row r="59" spans="1:54" s="155" customFormat="1" ht="17.100000000000001" customHeight="1">
      <c r="A59" s="7">
        <v>16</v>
      </c>
      <c r="B59" s="8">
        <v>3475</v>
      </c>
      <c r="C59" s="9" t="s">
        <v>2124</v>
      </c>
      <c r="D59" s="55"/>
      <c r="E59" s="56"/>
      <c r="F59" s="56"/>
      <c r="G59" s="56"/>
      <c r="H59" s="134"/>
      <c r="I59" s="134"/>
      <c r="J59" s="134"/>
      <c r="K59" s="14"/>
      <c r="L59" s="14"/>
      <c r="M59" s="14"/>
      <c r="N59" s="18"/>
      <c r="O59" s="259" t="s">
        <v>251</v>
      </c>
      <c r="P59" s="256"/>
      <c r="Q59" s="256"/>
      <c r="R59" s="256"/>
      <c r="S59" s="256"/>
      <c r="T59" s="256"/>
      <c r="U59" s="256"/>
      <c r="V59" s="256"/>
      <c r="W59" s="256"/>
      <c r="X59" s="256"/>
      <c r="Y59" s="52"/>
      <c r="Z59" s="16"/>
      <c r="AA59" s="16"/>
      <c r="AB59" s="16"/>
      <c r="AC59" s="16"/>
      <c r="AD59" s="28"/>
      <c r="AE59" s="28"/>
      <c r="AF59" s="16"/>
      <c r="AG59" s="44"/>
      <c r="AH59" s="45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26"/>
      <c r="AT59" s="39"/>
      <c r="AU59" s="40"/>
      <c r="AV59" s="42"/>
      <c r="AW59" s="37"/>
      <c r="AX59" s="37"/>
      <c r="AY59" s="38"/>
      <c r="AZ59" s="195">
        <f>ROUND(G57,0)+(ROUND(S61*(1+AX35),0))</f>
        <v>856</v>
      </c>
      <c r="BA59" s="29"/>
      <c r="BB59" s="215"/>
    </row>
    <row r="60" spans="1:54" s="155" customFormat="1" ht="17.100000000000001" customHeight="1">
      <c r="A60" s="7">
        <v>16</v>
      </c>
      <c r="B60" s="8">
        <v>3476</v>
      </c>
      <c r="C60" s="9" t="s">
        <v>2125</v>
      </c>
      <c r="D60" s="56"/>
      <c r="E60" s="56"/>
      <c r="F60" s="56"/>
      <c r="G60" s="56"/>
      <c r="H60" s="134"/>
      <c r="I60" s="134"/>
      <c r="J60" s="134"/>
      <c r="K60" s="14"/>
      <c r="L60" s="14"/>
      <c r="M60" s="14"/>
      <c r="N60" s="18"/>
      <c r="O60" s="257"/>
      <c r="P60" s="258"/>
      <c r="Q60" s="258"/>
      <c r="R60" s="258"/>
      <c r="S60" s="258"/>
      <c r="T60" s="258"/>
      <c r="U60" s="258"/>
      <c r="V60" s="258"/>
      <c r="W60" s="258"/>
      <c r="X60" s="258"/>
      <c r="Y60" s="48"/>
      <c r="Z60" s="19"/>
      <c r="AA60" s="20"/>
      <c r="AB60" s="20"/>
      <c r="AC60" s="20"/>
      <c r="AD60" s="31"/>
      <c r="AE60" s="31"/>
      <c r="AF60" s="122"/>
      <c r="AG60" s="122"/>
      <c r="AH60" s="129"/>
      <c r="AI60" s="43" t="s">
        <v>1858</v>
      </c>
      <c r="AJ60" s="20"/>
      <c r="AK60" s="20"/>
      <c r="AL60" s="20"/>
      <c r="AM60" s="20"/>
      <c r="AN60" s="20"/>
      <c r="AO60" s="20"/>
      <c r="AP60" s="20"/>
      <c r="AQ60" s="20"/>
      <c r="AR60" s="20"/>
      <c r="AS60" s="22" t="s">
        <v>1830</v>
      </c>
      <c r="AT60" s="230">
        <v>1</v>
      </c>
      <c r="AU60" s="231"/>
      <c r="AV60" s="54"/>
      <c r="AW60" s="27"/>
      <c r="AX60" s="27"/>
      <c r="AY60" s="48"/>
      <c r="AZ60" s="195">
        <f>ROUND(G57*AT60,0)+(ROUND(ROUND(S61*AT60,0)*(1+AX35),0))</f>
        <v>856</v>
      </c>
      <c r="BA60" s="29"/>
      <c r="BB60" s="215"/>
    </row>
    <row r="61" spans="1:54" s="155" customFormat="1" ht="17.100000000000001" customHeight="1">
      <c r="A61" s="7">
        <v>16</v>
      </c>
      <c r="B61" s="8">
        <v>3477</v>
      </c>
      <c r="C61" s="9" t="s">
        <v>421</v>
      </c>
      <c r="D61" s="56"/>
      <c r="E61" s="56"/>
      <c r="F61" s="56"/>
      <c r="G61" s="56"/>
      <c r="H61" s="134"/>
      <c r="I61" s="134"/>
      <c r="J61" s="134"/>
      <c r="K61" s="14"/>
      <c r="L61" s="14"/>
      <c r="M61" s="14"/>
      <c r="N61" s="18"/>
      <c r="O61" s="135"/>
      <c r="P61" s="135"/>
      <c r="Q61" s="135"/>
      <c r="R61" s="135"/>
      <c r="S61" s="261">
        <v>163</v>
      </c>
      <c r="T61" s="261"/>
      <c r="U61" s="14" t="s">
        <v>121</v>
      </c>
      <c r="V61" s="135"/>
      <c r="W61" s="24"/>
      <c r="X61" s="27"/>
      <c r="Y61" s="27"/>
      <c r="Z61" s="117" t="s">
        <v>265</v>
      </c>
      <c r="AA61" s="92"/>
      <c r="AB61" s="92"/>
      <c r="AC61" s="92"/>
      <c r="AD61" s="92"/>
      <c r="AE61" s="92"/>
      <c r="AF61" s="24" t="s">
        <v>1830</v>
      </c>
      <c r="AG61" s="239">
        <v>0.7</v>
      </c>
      <c r="AH61" s="240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26"/>
      <c r="AT61" s="39"/>
      <c r="AU61" s="40"/>
      <c r="AV61" s="42"/>
      <c r="AW61" s="37"/>
      <c r="AX61" s="37"/>
      <c r="AY61" s="38"/>
      <c r="AZ61" s="195">
        <f>ROUND(G57*AG62,0)+(ROUND(ROUND(S61*AG62,0)*(1+AX35),0))</f>
        <v>599</v>
      </c>
      <c r="BA61" s="29"/>
      <c r="BB61" s="215">
        <f t="shared" si="3"/>
        <v>815</v>
      </c>
    </row>
    <row r="62" spans="1:54" s="155" customFormat="1" ht="17.100000000000001" hidden="1" customHeight="1">
      <c r="A62" s="7">
        <v>16</v>
      </c>
      <c r="B62" s="8">
        <v>3478</v>
      </c>
      <c r="C62" s="9" t="s">
        <v>422</v>
      </c>
      <c r="D62" s="57"/>
      <c r="E62" s="58"/>
      <c r="F62" s="58"/>
      <c r="G62" s="58"/>
      <c r="H62" s="136"/>
      <c r="I62" s="136"/>
      <c r="J62" s="136"/>
      <c r="K62" s="20"/>
      <c r="L62" s="20"/>
      <c r="M62" s="20"/>
      <c r="N62" s="21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7"/>
      <c r="Z62" s="96"/>
      <c r="AA62" s="95"/>
      <c r="AB62" s="95"/>
      <c r="AC62" s="95"/>
      <c r="AD62" s="95"/>
      <c r="AE62" s="95"/>
      <c r="AF62" s="22" t="s">
        <v>1830</v>
      </c>
      <c r="AG62" s="230">
        <v>0.7</v>
      </c>
      <c r="AH62" s="231"/>
      <c r="AI62" s="43" t="s">
        <v>1858</v>
      </c>
      <c r="AJ62" s="20"/>
      <c r="AK62" s="20"/>
      <c r="AL62" s="20"/>
      <c r="AM62" s="20"/>
      <c r="AN62" s="20"/>
      <c r="AO62" s="20"/>
      <c r="AP62" s="20"/>
      <c r="AQ62" s="20"/>
      <c r="AR62" s="20"/>
      <c r="AS62" s="22" t="s">
        <v>1830</v>
      </c>
      <c r="AT62" s="230">
        <v>1</v>
      </c>
      <c r="AU62" s="231"/>
      <c r="AV62" s="54"/>
      <c r="AW62" s="27"/>
      <c r="AX62" s="27"/>
      <c r="AY62" s="48"/>
      <c r="AZ62" s="195">
        <f>ROUND(ROUND(G57*AG62,0)*AT62,0)+(ROUND(ROUND(ROUND(S61*AG62,0)*AT62,0)*(1+AX35),0))</f>
        <v>599</v>
      </c>
      <c r="BA62" s="29"/>
    </row>
    <row r="63" spans="1:54" s="155" customFormat="1" ht="17.100000000000001" customHeight="1">
      <c r="A63" s="7">
        <v>16</v>
      </c>
      <c r="B63" s="8">
        <v>3479</v>
      </c>
      <c r="C63" s="9" t="s">
        <v>2126</v>
      </c>
      <c r="D63" s="242" t="s">
        <v>1189</v>
      </c>
      <c r="E63" s="256"/>
      <c r="F63" s="256"/>
      <c r="G63" s="256"/>
      <c r="H63" s="256"/>
      <c r="I63" s="256"/>
      <c r="J63" s="256"/>
      <c r="K63" s="256"/>
      <c r="L63" s="256"/>
      <c r="M63" s="256"/>
      <c r="N63" s="15"/>
      <c r="O63" s="259" t="s">
        <v>250</v>
      </c>
      <c r="P63" s="256"/>
      <c r="Q63" s="256"/>
      <c r="R63" s="256"/>
      <c r="S63" s="256"/>
      <c r="T63" s="256"/>
      <c r="U63" s="256"/>
      <c r="V63" s="256"/>
      <c r="W63" s="256"/>
      <c r="X63" s="256"/>
      <c r="Y63" s="52"/>
      <c r="Z63" s="16"/>
      <c r="AA63" s="16"/>
      <c r="AB63" s="16"/>
      <c r="AC63" s="16"/>
      <c r="AD63" s="28"/>
      <c r="AE63" s="28"/>
      <c r="AF63" s="16"/>
      <c r="AG63" s="44"/>
      <c r="AH63" s="45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26"/>
      <c r="AT63" s="39"/>
      <c r="AU63" s="40"/>
      <c r="AV63" s="42"/>
      <c r="AW63" s="37"/>
      <c r="AX63" s="37"/>
      <c r="AY63" s="38"/>
      <c r="AZ63" s="195">
        <f>ROUND(G65,0)+(ROUND(S65*(1+AX35),0))</f>
        <v>835</v>
      </c>
      <c r="BA63" s="29"/>
    </row>
    <row r="64" spans="1:54" s="155" customFormat="1" ht="17.100000000000001" customHeight="1">
      <c r="A64" s="7">
        <v>16</v>
      </c>
      <c r="B64" s="8">
        <v>3480</v>
      </c>
      <c r="C64" s="9" t="s">
        <v>2127</v>
      </c>
      <c r="D64" s="257"/>
      <c r="E64" s="258"/>
      <c r="F64" s="258"/>
      <c r="G64" s="258"/>
      <c r="H64" s="258"/>
      <c r="I64" s="258"/>
      <c r="J64" s="258"/>
      <c r="K64" s="258"/>
      <c r="L64" s="258"/>
      <c r="M64" s="258"/>
      <c r="N64" s="133"/>
      <c r="O64" s="257"/>
      <c r="P64" s="258"/>
      <c r="Q64" s="258"/>
      <c r="R64" s="258"/>
      <c r="S64" s="258"/>
      <c r="T64" s="258"/>
      <c r="U64" s="258"/>
      <c r="V64" s="258"/>
      <c r="W64" s="258"/>
      <c r="X64" s="258"/>
      <c r="Y64" s="48"/>
      <c r="Z64" s="19"/>
      <c r="AA64" s="20"/>
      <c r="AB64" s="20"/>
      <c r="AC64" s="20"/>
      <c r="AD64" s="31"/>
      <c r="AE64" s="31"/>
      <c r="AF64" s="122"/>
      <c r="AG64" s="122"/>
      <c r="AH64" s="129"/>
      <c r="AI64" s="43" t="s">
        <v>1858</v>
      </c>
      <c r="AJ64" s="20"/>
      <c r="AK64" s="20"/>
      <c r="AL64" s="20"/>
      <c r="AM64" s="20"/>
      <c r="AN64" s="20"/>
      <c r="AO64" s="20"/>
      <c r="AP64" s="20"/>
      <c r="AQ64" s="20"/>
      <c r="AR64" s="20"/>
      <c r="AS64" s="22" t="s">
        <v>1830</v>
      </c>
      <c r="AT64" s="230">
        <v>1</v>
      </c>
      <c r="AU64" s="231"/>
      <c r="AV64" s="54"/>
      <c r="AW64" s="27"/>
      <c r="AX64" s="27"/>
      <c r="AY64" s="48"/>
      <c r="AZ64" s="196">
        <f>ROUND(G65*AT64,0)+(ROUND(ROUND(S65*AT64,0)*(1+AX35),0))</f>
        <v>835</v>
      </c>
      <c r="BA64" s="29"/>
    </row>
    <row r="65" spans="1:56" s="155" customFormat="1" ht="17.100000000000001" customHeight="1">
      <c r="A65" s="7">
        <v>16</v>
      </c>
      <c r="B65" s="8">
        <v>3481</v>
      </c>
      <c r="C65" s="9" t="s">
        <v>423</v>
      </c>
      <c r="D65" s="57"/>
      <c r="E65" s="58"/>
      <c r="F65" s="137"/>
      <c r="G65" s="238">
        <v>734</v>
      </c>
      <c r="H65" s="238"/>
      <c r="I65" s="20" t="s">
        <v>121</v>
      </c>
      <c r="J65" s="20"/>
      <c r="K65" s="22"/>
      <c r="L65" s="59"/>
      <c r="M65" s="59"/>
      <c r="N65" s="141"/>
      <c r="O65" s="137"/>
      <c r="P65" s="137"/>
      <c r="Q65" s="137"/>
      <c r="R65" s="137"/>
      <c r="S65" s="265">
        <v>81</v>
      </c>
      <c r="T65" s="265"/>
      <c r="U65" s="20" t="s">
        <v>121</v>
      </c>
      <c r="V65" s="137"/>
      <c r="W65" s="22"/>
      <c r="X65" s="59"/>
      <c r="Y65" s="59"/>
      <c r="Z65" s="118" t="s">
        <v>265</v>
      </c>
      <c r="AA65" s="113"/>
      <c r="AB65" s="113"/>
      <c r="AC65" s="113"/>
      <c r="AD65" s="113"/>
      <c r="AE65" s="113"/>
      <c r="AF65" s="26" t="s">
        <v>1830</v>
      </c>
      <c r="AG65" s="236">
        <v>0.7</v>
      </c>
      <c r="AH65" s="23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26"/>
      <c r="AT65" s="39"/>
      <c r="AU65" s="40"/>
      <c r="AV65" s="115"/>
      <c r="AW65" s="104"/>
      <c r="AX65" s="104"/>
      <c r="AY65" s="105"/>
      <c r="AZ65" s="196">
        <f>ROUND(G65*AG66,0)+(ROUND(ROUND(S65*AG66,0)*(1+AX35),0))</f>
        <v>585</v>
      </c>
      <c r="BA65" s="41"/>
      <c r="BB65" s="215">
        <f>$G$65+S65</f>
        <v>815</v>
      </c>
    </row>
    <row r="66" spans="1:56" s="155" customFormat="1" ht="17.100000000000001" hidden="1" customHeight="1">
      <c r="A66" s="7">
        <v>16</v>
      </c>
      <c r="B66" s="8">
        <v>3482</v>
      </c>
      <c r="C66" s="9" t="s">
        <v>424</v>
      </c>
      <c r="D66" s="57"/>
      <c r="E66" s="58"/>
      <c r="F66" s="58"/>
      <c r="G66" s="137"/>
      <c r="H66" s="137"/>
      <c r="I66" s="137"/>
      <c r="J66" s="137"/>
      <c r="K66" s="137"/>
      <c r="L66" s="137"/>
      <c r="M66" s="137"/>
      <c r="N66" s="21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8"/>
      <c r="Z66" s="96"/>
      <c r="AA66" s="95"/>
      <c r="AB66" s="95"/>
      <c r="AC66" s="95"/>
      <c r="AD66" s="95"/>
      <c r="AE66" s="95"/>
      <c r="AF66" s="22" t="s">
        <v>1830</v>
      </c>
      <c r="AG66" s="230">
        <v>0.7</v>
      </c>
      <c r="AH66" s="231"/>
      <c r="AI66" s="43" t="s">
        <v>1858</v>
      </c>
      <c r="AJ66" s="20"/>
      <c r="AK66" s="20"/>
      <c r="AL66" s="20"/>
      <c r="AM66" s="20"/>
      <c r="AN66" s="20"/>
      <c r="AO66" s="20"/>
      <c r="AP66" s="20"/>
      <c r="AQ66" s="20"/>
      <c r="AR66" s="20"/>
      <c r="AS66" s="22" t="s">
        <v>1830</v>
      </c>
      <c r="AT66" s="230">
        <v>1</v>
      </c>
      <c r="AU66" s="231"/>
      <c r="AV66" s="61"/>
      <c r="AW66" s="59"/>
      <c r="AX66" s="59"/>
      <c r="AY66" s="60"/>
      <c r="AZ66" s="111">
        <f>ROUND(ROUND(G65*AG66,0)*AT66,0)+(ROUND(ROUND(ROUND(S65*AG66,0)*AT66,0)*(1+AX35),0))</f>
        <v>585</v>
      </c>
      <c r="BA66" s="41"/>
    </row>
    <row r="67" spans="1:56" ht="17.100000000000001" customHeight="1">
      <c r="A67" s="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</row>
    <row r="68" spans="1:56" ht="17.100000000000001" customHeight="1">
      <c r="A68" s="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</row>
    <row r="69" spans="1:56" ht="17.100000000000001" customHeight="1">
      <c r="A69" s="1"/>
      <c r="B69" s="1" t="s">
        <v>1221</v>
      </c>
      <c r="BD69" s="155"/>
    </row>
    <row r="70" spans="1:56" s="155" customFormat="1" ht="17.100000000000001" customHeight="1">
      <c r="A70" s="2" t="s">
        <v>1832</v>
      </c>
      <c r="B70" s="151"/>
      <c r="C70" s="11" t="s">
        <v>114</v>
      </c>
      <c r="D70" s="152"/>
      <c r="E70" s="148"/>
      <c r="F70" s="148"/>
      <c r="G70" s="148"/>
      <c r="H70" s="148"/>
      <c r="I70" s="148"/>
      <c r="J70" s="148"/>
      <c r="K70" s="16"/>
      <c r="L70" s="16"/>
      <c r="M70" s="16"/>
      <c r="N70" s="16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255" t="s">
        <v>1833</v>
      </c>
      <c r="AA70" s="255"/>
      <c r="AB70" s="255"/>
      <c r="AC70" s="255"/>
      <c r="AD70" s="12"/>
      <c r="AE70" s="153"/>
      <c r="AF70" s="148"/>
      <c r="AG70" s="153"/>
      <c r="AH70" s="153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3" t="s">
        <v>115</v>
      </c>
      <c r="BA70" s="3" t="s">
        <v>116</v>
      </c>
      <c r="BB70" s="121"/>
    </row>
    <row r="71" spans="1:56" s="155" customFormat="1" ht="17.100000000000001" customHeight="1">
      <c r="A71" s="4" t="s">
        <v>117</v>
      </c>
      <c r="B71" s="5" t="s">
        <v>118</v>
      </c>
      <c r="C71" s="21"/>
      <c r="D71" s="164"/>
      <c r="E71" s="165"/>
      <c r="F71" s="280" t="s">
        <v>1860</v>
      </c>
      <c r="G71" s="280"/>
      <c r="H71" s="165"/>
      <c r="I71" s="166"/>
      <c r="J71" s="165"/>
      <c r="K71" s="71"/>
      <c r="L71" s="280" t="s">
        <v>1861</v>
      </c>
      <c r="M71" s="280"/>
      <c r="N71" s="71"/>
      <c r="O71" s="166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20"/>
      <c r="AA71" s="122"/>
      <c r="AB71" s="122"/>
      <c r="AC71" s="122"/>
      <c r="AD71" s="122"/>
      <c r="AE71" s="156"/>
      <c r="AF71" s="122"/>
      <c r="AG71" s="156"/>
      <c r="AH71" s="156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6" t="s">
        <v>119</v>
      </c>
      <c r="BA71" s="6" t="s">
        <v>120</v>
      </c>
      <c r="BB71" s="121"/>
    </row>
    <row r="72" spans="1:56" s="155" customFormat="1" ht="17.100000000000001" customHeight="1">
      <c r="A72" s="7">
        <v>16</v>
      </c>
      <c r="B72" s="8">
        <v>3483</v>
      </c>
      <c r="C72" s="9" t="s">
        <v>234</v>
      </c>
      <c r="D72" s="242" t="s">
        <v>255</v>
      </c>
      <c r="E72" s="256"/>
      <c r="F72" s="256"/>
      <c r="G72" s="256"/>
      <c r="H72" s="256"/>
      <c r="I72" s="277"/>
      <c r="J72" s="232" t="s">
        <v>831</v>
      </c>
      <c r="K72" s="233"/>
      <c r="L72" s="233"/>
      <c r="M72" s="233"/>
      <c r="N72" s="233"/>
      <c r="O72" s="233"/>
      <c r="P72" s="259" t="s">
        <v>256</v>
      </c>
      <c r="Q72" s="256"/>
      <c r="R72" s="256"/>
      <c r="S72" s="256"/>
      <c r="T72" s="256"/>
      <c r="U72" s="277"/>
      <c r="V72" s="16"/>
      <c r="W72" s="16"/>
      <c r="X72" s="16"/>
      <c r="Y72" s="16"/>
      <c r="Z72" s="28"/>
      <c r="AA72" s="28"/>
      <c r="AB72" s="16"/>
      <c r="AC72" s="44"/>
      <c r="AD72" s="45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26"/>
      <c r="AP72" s="39"/>
      <c r="AQ72" s="40"/>
      <c r="AR72" s="271" t="s">
        <v>113</v>
      </c>
      <c r="AS72" s="272"/>
      <c r="AT72" s="272"/>
      <c r="AU72" s="273"/>
      <c r="AV72" s="268" t="s">
        <v>1252</v>
      </c>
      <c r="AW72" s="269"/>
      <c r="AX72" s="269"/>
      <c r="AY72" s="270"/>
      <c r="AZ72" s="195">
        <f>ROUND(E74*(1+AT74),0)+(ROUND(K74*(1+AX74),0))+(ROUND(R74,0))</f>
        <v>1061</v>
      </c>
      <c r="BA72" s="49" t="s">
        <v>1790</v>
      </c>
    </row>
    <row r="73" spans="1:56" s="155" customFormat="1" ht="17.100000000000001" customHeight="1">
      <c r="A73" s="7">
        <v>16</v>
      </c>
      <c r="B73" s="8">
        <v>3484</v>
      </c>
      <c r="C73" s="9" t="s">
        <v>235</v>
      </c>
      <c r="D73" s="257"/>
      <c r="E73" s="258"/>
      <c r="F73" s="258"/>
      <c r="G73" s="258"/>
      <c r="H73" s="258"/>
      <c r="I73" s="278"/>
      <c r="J73" s="234"/>
      <c r="K73" s="235"/>
      <c r="L73" s="235"/>
      <c r="M73" s="235"/>
      <c r="N73" s="235"/>
      <c r="O73" s="235"/>
      <c r="P73" s="257"/>
      <c r="Q73" s="258"/>
      <c r="R73" s="258"/>
      <c r="S73" s="258"/>
      <c r="T73" s="258"/>
      <c r="U73" s="278"/>
      <c r="V73" s="19"/>
      <c r="W73" s="20"/>
      <c r="X73" s="20"/>
      <c r="Y73" s="20"/>
      <c r="Z73" s="31"/>
      <c r="AA73" s="31"/>
      <c r="AB73" s="122"/>
      <c r="AC73" s="122"/>
      <c r="AD73" s="129"/>
      <c r="AE73" s="43" t="s">
        <v>1853</v>
      </c>
      <c r="AF73" s="20"/>
      <c r="AG73" s="20"/>
      <c r="AH73" s="20"/>
      <c r="AI73" s="20"/>
      <c r="AJ73" s="20"/>
      <c r="AK73" s="20"/>
      <c r="AL73" s="20"/>
      <c r="AM73" s="20"/>
      <c r="AN73" s="20"/>
      <c r="AO73" s="22" t="s">
        <v>1792</v>
      </c>
      <c r="AP73" s="230">
        <v>1</v>
      </c>
      <c r="AQ73" s="231"/>
      <c r="AR73" s="274"/>
      <c r="AS73" s="275"/>
      <c r="AT73" s="275"/>
      <c r="AU73" s="276"/>
      <c r="AV73" s="262"/>
      <c r="AW73" s="263"/>
      <c r="AX73" s="263"/>
      <c r="AY73" s="264"/>
      <c r="AZ73" s="196">
        <f>ROUND(ROUND(E74*AP73,0)*(1+AT74),0)+(ROUND(ROUND(K74*AP73,0)*(1+AX74),0))+(ROUND(R74*AP73,0))</f>
        <v>1061</v>
      </c>
      <c r="BA73" s="29"/>
    </row>
    <row r="74" spans="1:56" s="155" customFormat="1" ht="17.100000000000001" customHeight="1">
      <c r="A74" s="7">
        <v>16</v>
      </c>
      <c r="B74" s="8">
        <v>3485</v>
      </c>
      <c r="C74" s="228" t="s">
        <v>425</v>
      </c>
      <c r="D74" s="57"/>
      <c r="E74" s="279">
        <v>249</v>
      </c>
      <c r="F74" s="279"/>
      <c r="G74" s="20" t="s">
        <v>121</v>
      </c>
      <c r="H74" s="137"/>
      <c r="I74" s="141"/>
      <c r="J74" s="22"/>
      <c r="K74" s="279">
        <v>485</v>
      </c>
      <c r="L74" s="279"/>
      <c r="M74" s="20" t="s">
        <v>121</v>
      </c>
      <c r="N74" s="137"/>
      <c r="O74" s="137"/>
      <c r="P74" s="146"/>
      <c r="Q74" s="137"/>
      <c r="R74" s="265">
        <v>81</v>
      </c>
      <c r="S74" s="265"/>
      <c r="T74" s="20" t="s">
        <v>121</v>
      </c>
      <c r="U74" s="137"/>
      <c r="V74" s="118" t="s">
        <v>265</v>
      </c>
      <c r="W74" s="113"/>
      <c r="X74" s="113"/>
      <c r="Y74" s="113"/>
      <c r="Z74" s="113"/>
      <c r="AA74" s="113"/>
      <c r="AB74" s="26" t="s">
        <v>1792</v>
      </c>
      <c r="AC74" s="236">
        <v>0.7</v>
      </c>
      <c r="AD74" s="23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26"/>
      <c r="AP74" s="39"/>
      <c r="AQ74" s="40"/>
      <c r="AR74" s="124" t="s">
        <v>1854</v>
      </c>
      <c r="AS74" s="22" t="s">
        <v>1792</v>
      </c>
      <c r="AT74" s="266">
        <v>0.5</v>
      </c>
      <c r="AU74" s="267"/>
      <c r="AV74" s="115" t="s">
        <v>1855</v>
      </c>
      <c r="AW74" s="22" t="s">
        <v>1792</v>
      </c>
      <c r="AX74" s="266">
        <v>0.25</v>
      </c>
      <c r="AY74" s="267"/>
      <c r="AZ74" s="196">
        <f>ROUND(ROUND(E74*AC75,0)*(1+AT74),0)+(ROUND(ROUND(K74*AC75,0)*(1+AX74),0))+(ROUND(R74*AC75,0))</f>
        <v>743</v>
      </c>
      <c r="BA74" s="41"/>
      <c r="BB74" s="215">
        <f>E74+K74+R74</f>
        <v>815</v>
      </c>
    </row>
    <row r="75" spans="1:56" s="155" customFormat="1" ht="17.100000000000001" hidden="1" customHeight="1">
      <c r="A75" s="7">
        <v>16</v>
      </c>
      <c r="B75" s="8">
        <v>3486</v>
      </c>
      <c r="C75" s="106" t="s">
        <v>426</v>
      </c>
      <c r="D75" s="57"/>
      <c r="E75" s="58"/>
      <c r="F75" s="58"/>
      <c r="G75" s="137"/>
      <c r="H75" s="137"/>
      <c r="I75" s="141"/>
      <c r="J75" s="137"/>
      <c r="K75" s="137"/>
      <c r="L75" s="137"/>
      <c r="M75" s="20"/>
      <c r="N75" s="59"/>
      <c r="O75" s="141"/>
      <c r="P75" s="61"/>
      <c r="Q75" s="59"/>
      <c r="R75" s="59"/>
      <c r="S75" s="59"/>
      <c r="T75" s="59"/>
      <c r="U75" s="60"/>
      <c r="V75" s="96"/>
      <c r="W75" s="97"/>
      <c r="X75" s="97"/>
      <c r="Y75" s="97"/>
      <c r="Z75" s="97"/>
      <c r="AA75" s="97"/>
      <c r="AB75" s="22" t="s">
        <v>1792</v>
      </c>
      <c r="AC75" s="266">
        <v>0.7</v>
      </c>
      <c r="AD75" s="267"/>
      <c r="AE75" s="43" t="s">
        <v>1853</v>
      </c>
      <c r="AF75" s="20"/>
      <c r="AG75" s="20"/>
      <c r="AH75" s="20"/>
      <c r="AI75" s="20"/>
      <c r="AJ75" s="20"/>
      <c r="AK75" s="20"/>
      <c r="AL75" s="20"/>
      <c r="AM75" s="20"/>
      <c r="AN75" s="20"/>
      <c r="AO75" s="22" t="s">
        <v>1792</v>
      </c>
      <c r="AP75" s="230">
        <v>1</v>
      </c>
      <c r="AQ75" s="231"/>
      <c r="AR75" s="124"/>
      <c r="AS75" s="122"/>
      <c r="AT75" s="122"/>
      <c r="AU75" s="68" t="s">
        <v>824</v>
      </c>
      <c r="AV75" s="61"/>
      <c r="AW75" s="59"/>
      <c r="AX75" s="59"/>
      <c r="AY75" s="68" t="s">
        <v>824</v>
      </c>
      <c r="AZ75" s="111">
        <f>ROUND(ROUND(ROUND(E74*AC75,0)*AP75,0)*(1+AT74),0)+(ROUND(ROUND(ROUND(K74*AC75,0)*AP75,0)*(1+AX74),0))+(ROUND(ROUND(R74*AC75,0)*AP75,0))</f>
        <v>743</v>
      </c>
      <c r="BA75" s="41"/>
    </row>
    <row r="76" spans="1:56" ht="17.100000000000001" customHeight="1">
      <c r="A76" s="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BB76" s="216"/>
    </row>
    <row r="77" spans="1:56" s="155" customFormat="1" ht="17.100000000000001" customHeight="1">
      <c r="A77" s="25"/>
      <c r="B77" s="25"/>
      <c r="C77" s="14"/>
      <c r="D77" s="14"/>
      <c r="E77" s="14"/>
      <c r="F77" s="14"/>
      <c r="G77" s="14"/>
      <c r="H77" s="14"/>
      <c r="L77" s="14"/>
      <c r="M77" s="14"/>
      <c r="N77" s="14"/>
      <c r="O77" s="121"/>
      <c r="P77" s="121"/>
      <c r="T77" s="121"/>
      <c r="U77" s="121"/>
      <c r="V77" s="121"/>
      <c r="W77" s="121"/>
      <c r="X77" s="121"/>
      <c r="Y77" s="121"/>
      <c r="Z77" s="14"/>
      <c r="AA77" s="14"/>
      <c r="AB77" s="14"/>
      <c r="AC77" s="14"/>
      <c r="AD77" s="14"/>
      <c r="AE77" s="24"/>
      <c r="AF77" s="14"/>
      <c r="AG77" s="27"/>
      <c r="AH77" s="30"/>
      <c r="AI77" s="14"/>
      <c r="AJ77" s="14"/>
      <c r="AK77" s="14"/>
      <c r="AL77" s="27"/>
      <c r="AM77" s="30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4"/>
      <c r="BA77" s="121"/>
    </row>
    <row r="78" spans="1:56" s="155" customFormat="1" ht="17.100000000000001" customHeight="1">
      <c r="A78" s="25"/>
      <c r="B78" s="25"/>
      <c r="C78" s="14"/>
      <c r="D78" s="14"/>
      <c r="E78" s="14"/>
      <c r="F78" s="14"/>
      <c r="G78" s="14"/>
      <c r="H78" s="14"/>
      <c r="I78" s="121"/>
      <c r="J78" s="121"/>
      <c r="K78" s="24"/>
      <c r="L78" s="14"/>
      <c r="M78" s="14"/>
      <c r="N78" s="14"/>
      <c r="O78" s="121"/>
      <c r="P78" s="121"/>
      <c r="Q78" s="27"/>
      <c r="R78" s="27"/>
      <c r="S78" s="24"/>
      <c r="T78" s="121"/>
      <c r="U78" s="121"/>
      <c r="V78" s="121"/>
      <c r="W78" s="121"/>
      <c r="X78" s="121"/>
      <c r="Y78" s="121"/>
      <c r="Z78" s="14"/>
      <c r="AA78" s="14"/>
      <c r="AB78" s="14"/>
      <c r="AC78" s="14"/>
      <c r="AD78" s="14"/>
      <c r="AE78" s="24"/>
      <c r="AF78" s="14"/>
      <c r="AG78" s="24"/>
      <c r="AH78" s="30"/>
      <c r="AI78" s="14"/>
      <c r="AJ78" s="14"/>
      <c r="AK78" s="14"/>
      <c r="AL78" s="27"/>
      <c r="AM78" s="30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4"/>
      <c r="BA78" s="121"/>
    </row>
    <row r="79" spans="1:56" s="155" customFormat="1" ht="17.100000000000001" customHeight="1">
      <c r="A79" s="25"/>
      <c r="B79" s="25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4"/>
      <c r="AA79" s="14"/>
      <c r="AB79" s="14"/>
      <c r="AC79" s="14"/>
      <c r="AD79" s="14"/>
      <c r="AE79" s="24"/>
      <c r="AF79" s="14"/>
      <c r="AG79" s="24"/>
      <c r="AH79" s="30"/>
      <c r="AI79" s="14"/>
      <c r="AJ79" s="14"/>
      <c r="AK79" s="14"/>
      <c r="AL79" s="13"/>
      <c r="AM79" s="13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34"/>
      <c r="BA79" s="121"/>
    </row>
    <row r="80" spans="1:56" s="155" customFormat="1" ht="17.100000000000001" customHeight="1">
      <c r="A80" s="25"/>
      <c r="B80" s="25"/>
      <c r="C80" s="14"/>
      <c r="D80" s="14"/>
      <c r="E80" s="14"/>
      <c r="F80" s="14"/>
      <c r="G80" s="14"/>
      <c r="H80" s="14"/>
      <c r="I80" s="14"/>
      <c r="J80" s="14"/>
      <c r="K80" s="14"/>
      <c r="S80" s="121"/>
      <c r="T80" s="121"/>
      <c r="U80" s="121"/>
      <c r="V80" s="121"/>
      <c r="W80" s="121"/>
      <c r="X80" s="121"/>
      <c r="Y80" s="121"/>
      <c r="Z80" s="14"/>
      <c r="AA80" s="14"/>
      <c r="AB80" s="14"/>
      <c r="AC80" s="14"/>
      <c r="AD80" s="35"/>
      <c r="AE80" s="158"/>
      <c r="AF80" s="121"/>
      <c r="AG80" s="158"/>
      <c r="AH80" s="30"/>
      <c r="AI80" s="14"/>
      <c r="AJ80" s="14"/>
      <c r="AK80" s="14"/>
      <c r="AL80" s="27"/>
      <c r="AM80" s="30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4"/>
      <c r="BA80" s="121"/>
    </row>
    <row r="81" spans="1:53" s="155" customFormat="1" ht="17.100000000000001" customHeight="1">
      <c r="A81" s="25"/>
      <c r="B81" s="25"/>
      <c r="C81" s="14"/>
      <c r="D81" s="14"/>
      <c r="E81" s="14"/>
      <c r="F81" s="14"/>
      <c r="G81" s="14"/>
      <c r="H81" s="14"/>
      <c r="I81" s="14"/>
      <c r="J81" s="14"/>
      <c r="K81" s="14"/>
      <c r="S81" s="121"/>
      <c r="T81" s="121"/>
      <c r="U81" s="121"/>
      <c r="V81" s="121"/>
      <c r="W81" s="121"/>
      <c r="X81" s="121"/>
      <c r="Y81" s="121"/>
      <c r="Z81" s="14"/>
      <c r="AA81" s="14"/>
      <c r="AB81" s="14"/>
      <c r="AC81" s="14"/>
      <c r="AD81" s="24"/>
      <c r="AE81" s="27"/>
      <c r="AF81" s="14"/>
      <c r="AG81" s="24"/>
      <c r="AH81" s="30"/>
      <c r="AI81" s="14"/>
      <c r="AJ81" s="14"/>
      <c r="AK81" s="14"/>
      <c r="AL81" s="27"/>
      <c r="AM81" s="30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4"/>
      <c r="BA81" s="121"/>
    </row>
    <row r="82" spans="1:53" s="155" customFormat="1" ht="17.100000000000001" customHeight="1">
      <c r="A82" s="25"/>
      <c r="B82" s="25"/>
      <c r="C82" s="14"/>
      <c r="D82" s="14"/>
      <c r="E82" s="14"/>
      <c r="F82" s="14"/>
      <c r="G82" s="14"/>
      <c r="H82" s="14"/>
      <c r="I82" s="14"/>
      <c r="J82" s="14"/>
      <c r="K82" s="14"/>
      <c r="S82" s="121"/>
      <c r="T82" s="121"/>
      <c r="U82" s="121"/>
      <c r="V82" s="121"/>
      <c r="W82" s="121"/>
      <c r="X82" s="121"/>
      <c r="Y82" s="121"/>
      <c r="Z82" s="14"/>
      <c r="AA82" s="14"/>
      <c r="AB82" s="14"/>
      <c r="AC82" s="14"/>
      <c r="AD82" s="14"/>
      <c r="AE82" s="24"/>
      <c r="AF82" s="14"/>
      <c r="AG82" s="24"/>
      <c r="AH82" s="30"/>
      <c r="AI82" s="14"/>
      <c r="AJ82" s="14"/>
      <c r="AK82" s="14"/>
      <c r="AL82" s="13"/>
      <c r="AM82" s="13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34"/>
      <c r="BA82" s="121"/>
    </row>
    <row r="83" spans="1:53" s="155" customFormat="1" ht="17.100000000000001" customHeight="1">
      <c r="A83" s="25"/>
      <c r="B83" s="25"/>
      <c r="C83" s="14"/>
      <c r="D83" s="14"/>
      <c r="E83" s="14"/>
      <c r="F83" s="14"/>
      <c r="G83" s="14"/>
      <c r="H83" s="14"/>
      <c r="I83" s="14"/>
      <c r="J83" s="14"/>
      <c r="K83" s="14"/>
      <c r="S83" s="121"/>
      <c r="T83" s="121"/>
      <c r="U83" s="121"/>
      <c r="V83" s="121"/>
      <c r="W83" s="121"/>
      <c r="X83" s="121"/>
      <c r="Y83" s="121"/>
      <c r="Z83" s="14"/>
      <c r="AA83" s="14"/>
      <c r="AB83" s="14"/>
      <c r="AC83" s="14"/>
      <c r="AD83" s="14"/>
      <c r="AE83" s="24"/>
      <c r="AF83" s="14"/>
      <c r="AG83" s="27"/>
      <c r="AH83" s="30"/>
      <c r="AI83" s="14"/>
      <c r="AJ83" s="14"/>
      <c r="AK83" s="14"/>
      <c r="AL83" s="27"/>
      <c r="AM83" s="30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4"/>
      <c r="BA83" s="121"/>
    </row>
    <row r="84" spans="1:53" ht="17.100000000000001" customHeight="1"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</row>
    <row r="85" spans="1:53" ht="17.100000000000001" customHeight="1"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</row>
    <row r="86" spans="1:53" ht="17.100000000000001" customHeight="1"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</row>
    <row r="87" spans="1:53" ht="17.100000000000001" customHeight="1"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1:53" ht="17.100000000000001" customHeight="1"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</row>
    <row r="89" spans="1:53" ht="17.100000000000001" customHeight="1"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</row>
    <row r="90" spans="1:53" ht="17.100000000000001" customHeight="1"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1:53" ht="17.100000000000001" customHeight="1"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</row>
  </sheetData>
  <mergeCells count="120">
    <mergeCell ref="R74:S74"/>
    <mergeCell ref="D72:I73"/>
    <mergeCell ref="P72:U73"/>
    <mergeCell ref="S41:T41"/>
    <mergeCell ref="S25:T25"/>
    <mergeCell ref="E74:F74"/>
    <mergeCell ref="K74:L74"/>
    <mergeCell ref="D43:M44"/>
    <mergeCell ref="O39:X40"/>
    <mergeCell ref="O35:X36"/>
    <mergeCell ref="J72:O73"/>
    <mergeCell ref="D63:M64"/>
    <mergeCell ref="D55:M56"/>
    <mergeCell ref="G45:H45"/>
    <mergeCell ref="S33:T33"/>
    <mergeCell ref="O31:X32"/>
    <mergeCell ref="G57:H57"/>
    <mergeCell ref="G29:H29"/>
    <mergeCell ref="G65:H65"/>
    <mergeCell ref="S65:T65"/>
    <mergeCell ref="F71:G71"/>
    <mergeCell ref="L71:M71"/>
    <mergeCell ref="S61:T61"/>
    <mergeCell ref="S29:T29"/>
    <mergeCell ref="AV33:AY34"/>
    <mergeCell ref="AX35:AY35"/>
    <mergeCell ref="AG30:AH30"/>
    <mergeCell ref="AT30:AU30"/>
    <mergeCell ref="AT36:AU36"/>
    <mergeCell ref="AT32:AU32"/>
    <mergeCell ref="AT34:AU34"/>
    <mergeCell ref="AT20:AU20"/>
    <mergeCell ref="AG22:AH22"/>
    <mergeCell ref="AT22:AU22"/>
    <mergeCell ref="AT28:AU28"/>
    <mergeCell ref="AT24:AU24"/>
    <mergeCell ref="AG34:AH34"/>
    <mergeCell ref="AG33:AH33"/>
    <mergeCell ref="AG25:AH25"/>
    <mergeCell ref="AC75:AD75"/>
    <mergeCell ref="AR72:AU73"/>
    <mergeCell ref="AP73:AQ73"/>
    <mergeCell ref="AP75:AQ75"/>
    <mergeCell ref="AC74:AD74"/>
    <mergeCell ref="AG61:AH61"/>
    <mergeCell ref="AT62:AU62"/>
    <mergeCell ref="AG17:AH17"/>
    <mergeCell ref="AG21:AH21"/>
    <mergeCell ref="AG26:AH26"/>
    <mergeCell ref="AT26:AU26"/>
    <mergeCell ref="AG38:AH38"/>
    <mergeCell ref="AT50:AU50"/>
    <mergeCell ref="AT74:AU74"/>
    <mergeCell ref="AG66:AH66"/>
    <mergeCell ref="AT66:AU66"/>
    <mergeCell ref="AG65:AH65"/>
    <mergeCell ref="AG18:AH18"/>
    <mergeCell ref="AG49:AH49"/>
    <mergeCell ref="AG53:AH53"/>
    <mergeCell ref="AT18:AU18"/>
    <mergeCell ref="AT44:AU44"/>
    <mergeCell ref="AG29:AH29"/>
    <mergeCell ref="AG37:AH37"/>
    <mergeCell ref="AX74:AY74"/>
    <mergeCell ref="AV72:AY73"/>
    <mergeCell ref="AT64:AU64"/>
    <mergeCell ref="AG54:AH54"/>
    <mergeCell ref="AT54:AU54"/>
    <mergeCell ref="AT48:AU48"/>
    <mergeCell ref="AG58:AH58"/>
    <mergeCell ref="AG50:AH50"/>
    <mergeCell ref="AT56:AU56"/>
    <mergeCell ref="AT52:AU52"/>
    <mergeCell ref="AG62:AH62"/>
    <mergeCell ref="AT58:AU58"/>
    <mergeCell ref="AT60:AU60"/>
    <mergeCell ref="AG57:AH57"/>
    <mergeCell ref="AG41:AH41"/>
    <mergeCell ref="AG45:AH45"/>
    <mergeCell ref="AG46:AH46"/>
    <mergeCell ref="AT46:AU46"/>
    <mergeCell ref="AT38:AU38"/>
    <mergeCell ref="AT40:AU40"/>
    <mergeCell ref="AG42:AH42"/>
    <mergeCell ref="AT42:AU42"/>
    <mergeCell ref="Z5:AC5"/>
    <mergeCell ref="AT8:AU8"/>
    <mergeCell ref="AT10:AU10"/>
    <mergeCell ref="AG10:AH10"/>
    <mergeCell ref="AT16:AU16"/>
    <mergeCell ref="AT12:AU12"/>
    <mergeCell ref="AG14:AH14"/>
    <mergeCell ref="AT14:AU14"/>
    <mergeCell ref="AG9:AH9"/>
    <mergeCell ref="AG13:AH13"/>
    <mergeCell ref="Z70:AC70"/>
    <mergeCell ref="S53:T53"/>
    <mergeCell ref="O63:X64"/>
    <mergeCell ref="S21:T21"/>
    <mergeCell ref="S57:T57"/>
    <mergeCell ref="S45:T45"/>
    <mergeCell ref="O47:X48"/>
    <mergeCell ref="O51:X52"/>
    <mergeCell ref="S49:T49"/>
    <mergeCell ref="O11:X12"/>
    <mergeCell ref="O15:X16"/>
    <mergeCell ref="O19:X20"/>
    <mergeCell ref="O23:X24"/>
    <mergeCell ref="O55:X56"/>
    <mergeCell ref="O59:X60"/>
    <mergeCell ref="O43:X44"/>
    <mergeCell ref="D7:M8"/>
    <mergeCell ref="D27:M28"/>
    <mergeCell ref="O7:X8"/>
    <mergeCell ref="O27:X28"/>
    <mergeCell ref="S37:T37"/>
    <mergeCell ref="G9:H9"/>
    <mergeCell ref="S9:T9"/>
    <mergeCell ref="S13:T13"/>
    <mergeCell ref="S17:T17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  <rowBreaks count="1" manualBreakCount="1">
    <brk id="76" max="4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BF83"/>
  <sheetViews>
    <sheetView view="pageBreakPreview" zoomScale="85" zoomScaleNormal="100" zoomScaleSheetLayoutView="85" workbookViewId="0">
      <selection activeCell="G9" activeCellId="12" sqref="G65:H65 S61:T61 S57:T57 S53:T53 S49:T49 G57:H57 G45:H45 S41:T41 S37:T37 S25:T25 G29:H29 S21:T21 G9:H9"/>
    </sheetView>
  </sheetViews>
  <sheetFormatPr defaultRowHeight="17.100000000000001" customHeight="1"/>
  <cols>
    <col min="1" max="1" width="4.625" style="149" customWidth="1"/>
    <col min="2" max="2" width="7.625" style="149" customWidth="1"/>
    <col min="3" max="3" width="35.625" style="10" customWidth="1"/>
    <col min="4" max="6" width="2.375" style="149" customWidth="1"/>
    <col min="7" max="7" width="2.5" style="149" customWidth="1"/>
    <col min="8" max="10" width="2.375" style="149" customWidth="1"/>
    <col min="11" max="14" width="2.375" style="10" customWidth="1"/>
    <col min="15" max="25" width="2.375" style="149" customWidth="1"/>
    <col min="26" max="26" width="2.375" style="10" customWidth="1"/>
    <col min="27" max="30" width="2.375" style="149" customWidth="1"/>
    <col min="31" max="31" width="2.375" style="150" customWidth="1"/>
    <col min="32" max="32" width="2.375" style="149" customWidth="1"/>
    <col min="33" max="34" width="2.375" style="150" customWidth="1"/>
    <col min="35" max="55" width="2.375" style="149" customWidth="1"/>
    <col min="56" max="57" width="8.625" style="149" customWidth="1"/>
    <col min="58" max="58" width="4.5" style="149" bestFit="1" customWidth="1"/>
    <col min="59" max="16384" width="9" style="149"/>
  </cols>
  <sheetData>
    <row r="1" spans="1:58" ht="17.100000000000001" customHeight="1">
      <c r="A1" s="1"/>
    </row>
    <row r="2" spans="1:58" ht="17.100000000000001" customHeight="1">
      <c r="A2" s="1"/>
    </row>
    <row r="3" spans="1:58" ht="17.100000000000001" customHeight="1">
      <c r="A3" s="1"/>
    </row>
    <row r="4" spans="1:58" ht="17.100000000000001" customHeight="1">
      <c r="A4" s="1"/>
      <c r="B4" s="1" t="s">
        <v>1222</v>
      </c>
    </row>
    <row r="5" spans="1:58" s="155" customFormat="1" ht="17.100000000000001" customHeight="1">
      <c r="A5" s="2" t="s">
        <v>122</v>
      </c>
      <c r="B5" s="151"/>
      <c r="C5" s="11" t="s">
        <v>114</v>
      </c>
      <c r="D5" s="152"/>
      <c r="E5" s="148"/>
      <c r="F5" s="148"/>
      <c r="G5" s="148"/>
      <c r="H5" s="148"/>
      <c r="I5" s="148"/>
      <c r="J5" s="148"/>
      <c r="K5" s="16"/>
      <c r="L5" s="16"/>
      <c r="M5" s="16"/>
      <c r="N5" s="16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6"/>
      <c r="AA5" s="148"/>
      <c r="AB5" s="255" t="s">
        <v>123</v>
      </c>
      <c r="AC5" s="255"/>
      <c r="AD5" s="255"/>
      <c r="AE5" s="255"/>
      <c r="AF5" s="148"/>
      <c r="AG5" s="153"/>
      <c r="AH5" s="153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3" t="s">
        <v>115</v>
      </c>
      <c r="BE5" s="3" t="s">
        <v>116</v>
      </c>
      <c r="BF5" s="121"/>
    </row>
    <row r="6" spans="1:58" s="155" customFormat="1" ht="17.100000000000001" customHeight="1">
      <c r="A6" s="4" t="s">
        <v>117</v>
      </c>
      <c r="B6" s="5" t="s">
        <v>118</v>
      </c>
      <c r="C6" s="21"/>
      <c r="D6" s="164"/>
      <c r="E6" s="165"/>
      <c r="F6" s="165"/>
      <c r="G6" s="165"/>
      <c r="H6" s="165"/>
      <c r="I6" s="70" t="s">
        <v>786</v>
      </c>
      <c r="J6" s="165"/>
      <c r="K6" s="71"/>
      <c r="L6" s="71"/>
      <c r="M6" s="71"/>
      <c r="N6" s="72"/>
      <c r="O6" s="165"/>
      <c r="P6" s="165"/>
      <c r="Q6" s="165"/>
      <c r="R6" s="165"/>
      <c r="S6" s="165"/>
      <c r="T6" s="70" t="s">
        <v>787</v>
      </c>
      <c r="U6" s="165"/>
      <c r="V6" s="165"/>
      <c r="W6" s="165"/>
      <c r="X6" s="165"/>
      <c r="Y6" s="166"/>
      <c r="Z6" s="20"/>
      <c r="AA6" s="122"/>
      <c r="AB6" s="122"/>
      <c r="AC6" s="122"/>
      <c r="AD6" s="122"/>
      <c r="AE6" s="156"/>
      <c r="AF6" s="122"/>
      <c r="AG6" s="156"/>
      <c r="AH6" s="156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6" t="s">
        <v>119</v>
      </c>
      <c r="BE6" s="6" t="s">
        <v>120</v>
      </c>
      <c r="BF6" s="121"/>
    </row>
    <row r="7" spans="1:58" s="155" customFormat="1" ht="17.100000000000001" customHeight="1">
      <c r="A7" s="7">
        <v>16</v>
      </c>
      <c r="B7" s="8">
        <v>3487</v>
      </c>
      <c r="C7" s="9" t="s">
        <v>236</v>
      </c>
      <c r="D7" s="281" t="s">
        <v>830</v>
      </c>
      <c r="E7" s="256"/>
      <c r="F7" s="256"/>
      <c r="G7" s="256"/>
      <c r="H7" s="256"/>
      <c r="I7" s="256"/>
      <c r="J7" s="256"/>
      <c r="K7" s="256"/>
      <c r="L7" s="256"/>
      <c r="M7" s="256"/>
      <c r="N7" s="15"/>
      <c r="O7" s="259" t="s">
        <v>257</v>
      </c>
      <c r="P7" s="256"/>
      <c r="Q7" s="256"/>
      <c r="R7" s="256"/>
      <c r="S7" s="256"/>
      <c r="T7" s="256"/>
      <c r="U7" s="256"/>
      <c r="V7" s="256"/>
      <c r="W7" s="256"/>
      <c r="X7" s="256"/>
      <c r="Y7" s="52"/>
      <c r="Z7" s="16"/>
      <c r="AA7" s="16"/>
      <c r="AB7" s="16"/>
      <c r="AC7" s="16"/>
      <c r="AD7" s="28"/>
      <c r="AE7" s="28"/>
      <c r="AF7" s="16"/>
      <c r="AG7" s="44"/>
      <c r="AH7" s="45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26"/>
      <c r="AT7" s="39"/>
      <c r="AU7" s="40"/>
      <c r="AV7" s="73"/>
      <c r="AW7" s="74"/>
      <c r="AX7" s="74"/>
      <c r="AY7" s="75"/>
      <c r="AZ7" s="73"/>
      <c r="BA7" s="74"/>
      <c r="BB7" s="74"/>
      <c r="BC7" s="75"/>
      <c r="BD7" s="195">
        <f>ROUND(G9*(1+AX39),0)+(ROUND(S9*(1+BB39),0))</f>
        <v>527</v>
      </c>
      <c r="BE7" s="49" t="s">
        <v>1790</v>
      </c>
    </row>
    <row r="8" spans="1:58" s="155" customFormat="1" ht="17.100000000000001" customHeight="1">
      <c r="A8" s="7">
        <v>16</v>
      </c>
      <c r="B8" s="8">
        <v>3488</v>
      </c>
      <c r="C8" s="9" t="s">
        <v>237</v>
      </c>
      <c r="D8" s="257"/>
      <c r="E8" s="258"/>
      <c r="F8" s="258"/>
      <c r="G8" s="258"/>
      <c r="H8" s="258"/>
      <c r="I8" s="258"/>
      <c r="J8" s="258"/>
      <c r="K8" s="258"/>
      <c r="L8" s="258"/>
      <c r="M8" s="258"/>
      <c r="N8" s="133"/>
      <c r="O8" s="257"/>
      <c r="P8" s="258"/>
      <c r="Q8" s="258"/>
      <c r="R8" s="258"/>
      <c r="S8" s="258"/>
      <c r="T8" s="258"/>
      <c r="U8" s="258"/>
      <c r="V8" s="258"/>
      <c r="W8" s="258"/>
      <c r="X8" s="258"/>
      <c r="Y8" s="48"/>
      <c r="Z8" s="19"/>
      <c r="AA8" s="20"/>
      <c r="AB8" s="20"/>
      <c r="AC8" s="20"/>
      <c r="AD8" s="31"/>
      <c r="AE8" s="31"/>
      <c r="AF8" s="122"/>
      <c r="AG8" s="122"/>
      <c r="AH8" s="129"/>
      <c r="AI8" s="43" t="s">
        <v>1853</v>
      </c>
      <c r="AJ8" s="20"/>
      <c r="AK8" s="20"/>
      <c r="AL8" s="20"/>
      <c r="AM8" s="20"/>
      <c r="AN8" s="20"/>
      <c r="AO8" s="20"/>
      <c r="AP8" s="20"/>
      <c r="AQ8" s="20"/>
      <c r="AR8" s="20"/>
      <c r="AS8" s="22" t="s">
        <v>1792</v>
      </c>
      <c r="AT8" s="230">
        <v>1</v>
      </c>
      <c r="AU8" s="231"/>
      <c r="AV8" s="76"/>
      <c r="AW8" s="77"/>
      <c r="AX8" s="77"/>
      <c r="AY8" s="78"/>
      <c r="AZ8" s="76"/>
      <c r="BA8" s="77"/>
      <c r="BB8" s="77"/>
      <c r="BC8" s="78"/>
      <c r="BD8" s="195">
        <f>ROUND(ROUND(G9*AT8,0)*(1+AX39),0)+(ROUND(ROUND(S9*AT8,0)*(1+BB39),0))</f>
        <v>527</v>
      </c>
      <c r="BE8" s="29"/>
    </row>
    <row r="9" spans="1:58" s="155" customFormat="1" ht="17.100000000000001" customHeight="1">
      <c r="A9" s="7">
        <v>16</v>
      </c>
      <c r="B9" s="8">
        <v>3489</v>
      </c>
      <c r="C9" s="9" t="s">
        <v>427</v>
      </c>
      <c r="D9" s="55"/>
      <c r="E9" s="56"/>
      <c r="F9" s="135"/>
      <c r="G9" s="241">
        <v>249</v>
      </c>
      <c r="H9" s="241"/>
      <c r="I9" s="14" t="s">
        <v>121</v>
      </c>
      <c r="J9" s="14"/>
      <c r="K9" s="24"/>
      <c r="L9" s="27"/>
      <c r="M9" s="27"/>
      <c r="N9" s="133"/>
      <c r="O9" s="135"/>
      <c r="P9" s="135"/>
      <c r="Q9" s="135"/>
      <c r="R9" s="135"/>
      <c r="S9" s="260">
        <v>144</v>
      </c>
      <c r="T9" s="260"/>
      <c r="U9" s="14" t="s">
        <v>121</v>
      </c>
      <c r="V9" s="14"/>
      <c r="W9" s="24"/>
      <c r="X9" s="27"/>
      <c r="Y9" s="27"/>
      <c r="Z9" s="117" t="s">
        <v>265</v>
      </c>
      <c r="AA9" s="92"/>
      <c r="AB9" s="92"/>
      <c r="AC9" s="92"/>
      <c r="AD9" s="92"/>
      <c r="AE9" s="92"/>
      <c r="AF9" s="24" t="s">
        <v>1792</v>
      </c>
      <c r="AG9" s="239">
        <v>0.7</v>
      </c>
      <c r="AH9" s="240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26"/>
      <c r="AT9" s="39"/>
      <c r="AU9" s="40"/>
      <c r="AV9" s="76"/>
      <c r="AW9" s="77"/>
      <c r="AX9" s="77"/>
      <c r="AY9" s="78"/>
      <c r="AZ9" s="76"/>
      <c r="BA9" s="77"/>
      <c r="BB9" s="77"/>
      <c r="BC9" s="78"/>
      <c r="BD9" s="195">
        <f>ROUND(ROUND(G9*AG10,0)*(1+AX39),0)+(ROUND(ROUND(S9*AG10,0)*(1+BB39),0))</f>
        <v>370</v>
      </c>
      <c r="BE9" s="29"/>
      <c r="BF9" s="215">
        <f>$G$9+S9</f>
        <v>393</v>
      </c>
    </row>
    <row r="10" spans="1:58" s="155" customFormat="1" ht="17.100000000000001" hidden="1" customHeight="1">
      <c r="A10" s="7">
        <v>16</v>
      </c>
      <c r="B10" s="8">
        <v>3490</v>
      </c>
      <c r="C10" s="9" t="s">
        <v>428</v>
      </c>
      <c r="D10" s="55"/>
      <c r="E10" s="56"/>
      <c r="F10" s="56"/>
      <c r="G10" s="135"/>
      <c r="H10" s="135"/>
      <c r="I10" s="135"/>
      <c r="J10" s="135"/>
      <c r="K10" s="135"/>
      <c r="L10" s="201"/>
      <c r="M10" s="201"/>
      <c r="N10" s="18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60"/>
      <c r="Z10" s="96"/>
      <c r="AA10" s="97"/>
      <c r="AB10" s="97"/>
      <c r="AC10" s="97"/>
      <c r="AD10" s="97"/>
      <c r="AE10" s="97"/>
      <c r="AF10" s="22" t="s">
        <v>1792</v>
      </c>
      <c r="AG10" s="230">
        <v>0.7</v>
      </c>
      <c r="AH10" s="231"/>
      <c r="AI10" s="43" t="s">
        <v>1853</v>
      </c>
      <c r="AJ10" s="20"/>
      <c r="AK10" s="20"/>
      <c r="AL10" s="20"/>
      <c r="AM10" s="20"/>
      <c r="AN10" s="20"/>
      <c r="AO10" s="20"/>
      <c r="AP10" s="20"/>
      <c r="AQ10" s="20"/>
      <c r="AR10" s="20"/>
      <c r="AS10" s="22" t="s">
        <v>1792</v>
      </c>
      <c r="AT10" s="230">
        <v>1</v>
      </c>
      <c r="AU10" s="231"/>
      <c r="AV10" s="76"/>
      <c r="AW10" s="77"/>
      <c r="AX10" s="77"/>
      <c r="AY10" s="78"/>
      <c r="AZ10" s="76"/>
      <c r="BA10" s="77"/>
      <c r="BB10" s="77"/>
      <c r="BC10" s="78"/>
      <c r="BD10" s="195">
        <f>ROUND(ROUND(ROUND(G9*AG10,0)*AT10,0)*(1+AX39),0)+(ROUND(ROUND(ROUND(S9*AG10,0)*AT10,0)*(1+BB39),0))</f>
        <v>370</v>
      </c>
      <c r="BE10" s="29"/>
      <c r="BF10" s="215">
        <f t="shared" ref="BF10:BF25" si="0">$G$9+S10</f>
        <v>249</v>
      </c>
    </row>
    <row r="11" spans="1:58" s="155" customFormat="1" ht="17.100000000000001" customHeight="1">
      <c r="A11" s="7">
        <v>16</v>
      </c>
      <c r="B11" s="8">
        <v>3491</v>
      </c>
      <c r="C11" s="9" t="s">
        <v>238</v>
      </c>
      <c r="D11" s="55"/>
      <c r="E11" s="56"/>
      <c r="F11" s="56"/>
      <c r="G11" s="56"/>
      <c r="H11" s="134"/>
      <c r="I11" s="134"/>
      <c r="J11" s="134"/>
      <c r="K11" s="14"/>
      <c r="L11" s="14"/>
      <c r="M11" s="14"/>
      <c r="N11" s="18"/>
      <c r="O11" s="259" t="s">
        <v>258</v>
      </c>
      <c r="P11" s="256"/>
      <c r="Q11" s="256"/>
      <c r="R11" s="256"/>
      <c r="S11" s="256"/>
      <c r="T11" s="256"/>
      <c r="U11" s="256"/>
      <c r="V11" s="256"/>
      <c r="W11" s="256"/>
      <c r="X11" s="256"/>
      <c r="Y11" s="52"/>
      <c r="Z11" s="16"/>
      <c r="AA11" s="16"/>
      <c r="AB11" s="16"/>
      <c r="AC11" s="16"/>
      <c r="AD11" s="28"/>
      <c r="AE11" s="28"/>
      <c r="AF11" s="16"/>
      <c r="AG11" s="44"/>
      <c r="AH11" s="45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26"/>
      <c r="AT11" s="39"/>
      <c r="AU11" s="40"/>
      <c r="AV11" s="76"/>
      <c r="AW11" s="77"/>
      <c r="AX11" s="77"/>
      <c r="AY11" s="78"/>
      <c r="AZ11" s="76"/>
      <c r="BA11" s="77"/>
      <c r="BB11" s="77"/>
      <c r="BC11" s="78"/>
      <c r="BD11" s="195">
        <f>ROUND(G9*(1+AX39),0)+(ROUND(S13*(1+BB39),0))</f>
        <v>794</v>
      </c>
      <c r="BE11" s="29"/>
      <c r="BF11" s="215"/>
    </row>
    <row r="12" spans="1:58" s="155" customFormat="1" ht="17.100000000000001" customHeight="1">
      <c r="A12" s="7">
        <v>16</v>
      </c>
      <c r="B12" s="8">
        <v>3492</v>
      </c>
      <c r="C12" s="9" t="s">
        <v>239</v>
      </c>
      <c r="D12" s="56"/>
      <c r="E12" s="56"/>
      <c r="F12" s="56"/>
      <c r="G12" s="56"/>
      <c r="H12" s="134"/>
      <c r="I12" s="134"/>
      <c r="J12" s="134"/>
      <c r="K12" s="14"/>
      <c r="L12" s="14"/>
      <c r="M12" s="14"/>
      <c r="N12" s="18"/>
      <c r="O12" s="257"/>
      <c r="P12" s="258"/>
      <c r="Q12" s="258"/>
      <c r="R12" s="258"/>
      <c r="S12" s="258"/>
      <c r="T12" s="258"/>
      <c r="U12" s="258"/>
      <c r="V12" s="258"/>
      <c r="W12" s="258"/>
      <c r="X12" s="258"/>
      <c r="Y12" s="48"/>
      <c r="Z12" s="19"/>
      <c r="AA12" s="20"/>
      <c r="AB12" s="20"/>
      <c r="AC12" s="20"/>
      <c r="AD12" s="31"/>
      <c r="AE12" s="31"/>
      <c r="AF12" s="122"/>
      <c r="AG12" s="122"/>
      <c r="AH12" s="129"/>
      <c r="AI12" s="43" t="s">
        <v>1853</v>
      </c>
      <c r="AJ12" s="20"/>
      <c r="AK12" s="20"/>
      <c r="AL12" s="20"/>
      <c r="AM12" s="20"/>
      <c r="AN12" s="20"/>
      <c r="AO12" s="20"/>
      <c r="AP12" s="20"/>
      <c r="AQ12" s="20"/>
      <c r="AR12" s="20"/>
      <c r="AS12" s="22" t="s">
        <v>1792</v>
      </c>
      <c r="AT12" s="230">
        <v>1</v>
      </c>
      <c r="AU12" s="231"/>
      <c r="AV12" s="76"/>
      <c r="AW12" s="77"/>
      <c r="AX12" s="77"/>
      <c r="AY12" s="78"/>
      <c r="AZ12" s="76"/>
      <c r="BA12" s="77"/>
      <c r="BB12" s="77"/>
      <c r="BC12" s="78"/>
      <c r="BD12" s="195">
        <f>ROUND(ROUND(G9*AT12,0)*(1+AX39),0)+(ROUND(ROUND(S13*AT12,0)*(1+BB39),0))</f>
        <v>794</v>
      </c>
      <c r="BE12" s="29"/>
      <c r="BF12" s="215"/>
    </row>
    <row r="13" spans="1:58" s="155" customFormat="1" ht="17.100000000000001" customHeight="1">
      <c r="A13" s="7">
        <v>16</v>
      </c>
      <c r="B13" s="8">
        <v>3493</v>
      </c>
      <c r="C13" s="9" t="s">
        <v>429</v>
      </c>
      <c r="D13" s="56"/>
      <c r="E13" s="56"/>
      <c r="F13" s="56"/>
      <c r="G13" s="56"/>
      <c r="H13" s="134"/>
      <c r="I13" s="134"/>
      <c r="J13" s="134"/>
      <c r="K13" s="14"/>
      <c r="L13" s="14"/>
      <c r="M13" s="14"/>
      <c r="N13" s="18"/>
      <c r="O13" s="135"/>
      <c r="P13" s="135"/>
      <c r="Q13" s="135"/>
      <c r="R13" s="135"/>
      <c r="S13" s="260">
        <v>322</v>
      </c>
      <c r="T13" s="260"/>
      <c r="U13" s="14" t="s">
        <v>121</v>
      </c>
      <c r="V13" s="14"/>
      <c r="W13" s="24"/>
      <c r="X13" s="27"/>
      <c r="Y13" s="27"/>
      <c r="Z13" s="117" t="s">
        <v>265</v>
      </c>
      <c r="AA13" s="92"/>
      <c r="AB13" s="92"/>
      <c r="AC13" s="92"/>
      <c r="AD13" s="92"/>
      <c r="AE13" s="92"/>
      <c r="AF13" s="24" t="s">
        <v>1792</v>
      </c>
      <c r="AG13" s="239">
        <v>0.7</v>
      </c>
      <c r="AH13" s="240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26"/>
      <c r="AT13" s="39"/>
      <c r="AU13" s="40"/>
      <c r="AV13" s="76"/>
      <c r="AW13" s="77"/>
      <c r="AX13" s="77"/>
      <c r="AY13" s="78"/>
      <c r="AZ13" s="76"/>
      <c r="BA13" s="77"/>
      <c r="BB13" s="77"/>
      <c r="BC13" s="78"/>
      <c r="BD13" s="195">
        <f>ROUND(ROUND(G9*AG14,0)*(1+AX39),0)+(ROUND(ROUND(S13*AG14,0)*(1+BB39),0))</f>
        <v>556</v>
      </c>
      <c r="BE13" s="29"/>
      <c r="BF13" s="215">
        <f t="shared" si="0"/>
        <v>571</v>
      </c>
    </row>
    <row r="14" spans="1:58" s="155" customFormat="1" ht="17.100000000000001" hidden="1" customHeight="1">
      <c r="A14" s="7">
        <v>16</v>
      </c>
      <c r="B14" s="8">
        <v>3494</v>
      </c>
      <c r="C14" s="9" t="s">
        <v>430</v>
      </c>
      <c r="D14" s="56"/>
      <c r="E14" s="56"/>
      <c r="F14" s="56"/>
      <c r="G14" s="56"/>
      <c r="H14" s="134"/>
      <c r="I14" s="134"/>
      <c r="J14" s="134"/>
      <c r="K14" s="14"/>
      <c r="L14" s="14"/>
      <c r="M14" s="14"/>
      <c r="N14" s="18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60"/>
      <c r="Z14" s="96"/>
      <c r="AA14" s="97"/>
      <c r="AB14" s="97"/>
      <c r="AC14" s="97"/>
      <c r="AD14" s="97"/>
      <c r="AE14" s="97"/>
      <c r="AF14" s="22" t="s">
        <v>1792</v>
      </c>
      <c r="AG14" s="230">
        <v>0.7</v>
      </c>
      <c r="AH14" s="231"/>
      <c r="AI14" s="43" t="s">
        <v>1853</v>
      </c>
      <c r="AJ14" s="20"/>
      <c r="AK14" s="20"/>
      <c r="AL14" s="20"/>
      <c r="AM14" s="20"/>
      <c r="AN14" s="20"/>
      <c r="AO14" s="20"/>
      <c r="AP14" s="20"/>
      <c r="AQ14" s="20"/>
      <c r="AR14" s="20"/>
      <c r="AS14" s="22" t="s">
        <v>1792</v>
      </c>
      <c r="AT14" s="230">
        <v>1</v>
      </c>
      <c r="AU14" s="231"/>
      <c r="AV14" s="76"/>
      <c r="AW14" s="77"/>
      <c r="AX14" s="77"/>
      <c r="AY14" s="78"/>
      <c r="AZ14" s="76"/>
      <c r="BA14" s="77"/>
      <c r="BB14" s="77"/>
      <c r="BC14" s="78"/>
      <c r="BD14" s="195">
        <f>ROUND(ROUND(ROUND(G9*AG14,0)*AT14,0)*(1+AX39),0)+(ROUND(ROUND(ROUND(S13*AG14,0)*AT14,0)*(1+BB39),0))</f>
        <v>556</v>
      </c>
      <c r="BE14" s="29"/>
      <c r="BF14" s="215">
        <f t="shared" si="0"/>
        <v>249</v>
      </c>
    </row>
    <row r="15" spans="1:58" s="155" customFormat="1" ht="17.100000000000001" customHeight="1">
      <c r="A15" s="7">
        <v>16</v>
      </c>
      <c r="B15" s="8">
        <v>3495</v>
      </c>
      <c r="C15" s="9" t="s">
        <v>1117</v>
      </c>
      <c r="D15" s="56"/>
      <c r="E15" s="56"/>
      <c r="F15" s="56"/>
      <c r="G15" s="56"/>
      <c r="H15" s="134"/>
      <c r="I15" s="134"/>
      <c r="J15" s="134"/>
      <c r="K15" s="14"/>
      <c r="L15" s="14"/>
      <c r="M15" s="14"/>
      <c r="N15" s="14"/>
      <c r="O15" s="259" t="s">
        <v>259</v>
      </c>
      <c r="P15" s="256"/>
      <c r="Q15" s="256"/>
      <c r="R15" s="256"/>
      <c r="S15" s="256"/>
      <c r="T15" s="256"/>
      <c r="U15" s="256"/>
      <c r="V15" s="256"/>
      <c r="W15" s="256"/>
      <c r="X15" s="256"/>
      <c r="Y15" s="52"/>
      <c r="Z15" s="16"/>
      <c r="AA15" s="16"/>
      <c r="AB15" s="16"/>
      <c r="AC15" s="16"/>
      <c r="AD15" s="28"/>
      <c r="AE15" s="28"/>
      <c r="AF15" s="16"/>
      <c r="AG15" s="44"/>
      <c r="AH15" s="45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26"/>
      <c r="AT15" s="39"/>
      <c r="AU15" s="40"/>
      <c r="AV15" s="76"/>
      <c r="AW15" s="77"/>
      <c r="AX15" s="77"/>
      <c r="AY15" s="78"/>
      <c r="AZ15" s="76"/>
      <c r="BA15" s="77"/>
      <c r="BB15" s="77"/>
      <c r="BC15" s="78"/>
      <c r="BD15" s="195">
        <f>ROUND(G9*(1+AX39),0)+(ROUND(S17*(1+BB39),0))</f>
        <v>916</v>
      </c>
      <c r="BE15" s="29"/>
      <c r="BF15" s="215"/>
    </row>
    <row r="16" spans="1:58" s="155" customFormat="1" ht="17.100000000000001" customHeight="1">
      <c r="A16" s="7">
        <v>16</v>
      </c>
      <c r="B16" s="8">
        <v>3496</v>
      </c>
      <c r="C16" s="9" t="s">
        <v>1118</v>
      </c>
      <c r="D16" s="56"/>
      <c r="E16" s="56"/>
      <c r="F16" s="56"/>
      <c r="G16" s="56"/>
      <c r="H16" s="134"/>
      <c r="I16" s="134"/>
      <c r="J16" s="134"/>
      <c r="K16" s="14"/>
      <c r="L16" s="14"/>
      <c r="M16" s="14"/>
      <c r="N16" s="14"/>
      <c r="O16" s="257"/>
      <c r="P16" s="258"/>
      <c r="Q16" s="258"/>
      <c r="R16" s="258"/>
      <c r="S16" s="258"/>
      <c r="T16" s="258"/>
      <c r="U16" s="258"/>
      <c r="V16" s="258"/>
      <c r="W16" s="258"/>
      <c r="X16" s="258"/>
      <c r="Y16" s="48"/>
      <c r="Z16" s="19"/>
      <c r="AA16" s="20"/>
      <c r="AB16" s="20"/>
      <c r="AC16" s="20"/>
      <c r="AD16" s="31"/>
      <c r="AE16" s="31"/>
      <c r="AF16" s="122"/>
      <c r="AG16" s="122"/>
      <c r="AH16" s="129"/>
      <c r="AI16" s="43" t="s">
        <v>1853</v>
      </c>
      <c r="AJ16" s="20"/>
      <c r="AK16" s="20"/>
      <c r="AL16" s="20"/>
      <c r="AM16" s="20"/>
      <c r="AN16" s="20"/>
      <c r="AO16" s="20"/>
      <c r="AP16" s="20"/>
      <c r="AQ16" s="20"/>
      <c r="AR16" s="20"/>
      <c r="AS16" s="22" t="s">
        <v>1792</v>
      </c>
      <c r="AT16" s="230">
        <v>1</v>
      </c>
      <c r="AU16" s="231"/>
      <c r="AV16" s="76"/>
      <c r="AW16" s="77"/>
      <c r="AX16" s="77"/>
      <c r="AY16" s="78"/>
      <c r="AZ16" s="76"/>
      <c r="BA16" s="77"/>
      <c r="BB16" s="77"/>
      <c r="BC16" s="78"/>
      <c r="BD16" s="195">
        <f>ROUND(ROUND(G9*AT16,0)*(1+AX39),0)+(ROUND(ROUND(S17*AT16,0)*(1+BB39),0))</f>
        <v>916</v>
      </c>
      <c r="BE16" s="29"/>
      <c r="BF16" s="215"/>
    </row>
    <row r="17" spans="1:58" s="155" customFormat="1" ht="17.100000000000001" customHeight="1">
      <c r="A17" s="7">
        <v>16</v>
      </c>
      <c r="B17" s="8">
        <v>3497</v>
      </c>
      <c r="C17" s="9" t="s">
        <v>431</v>
      </c>
      <c r="D17" s="56"/>
      <c r="E17" s="56"/>
      <c r="F17" s="56"/>
      <c r="G17" s="56"/>
      <c r="H17" s="134"/>
      <c r="I17" s="134"/>
      <c r="J17" s="134"/>
      <c r="K17" s="14"/>
      <c r="L17" s="14"/>
      <c r="M17" s="14"/>
      <c r="N17" s="14"/>
      <c r="O17" s="140"/>
      <c r="P17" s="135"/>
      <c r="Q17" s="135"/>
      <c r="R17" s="135"/>
      <c r="S17" s="260">
        <v>403</v>
      </c>
      <c r="T17" s="260"/>
      <c r="U17" s="14" t="s">
        <v>121</v>
      </c>
      <c r="V17" s="14"/>
      <c r="W17" s="24"/>
      <c r="X17" s="27"/>
      <c r="Y17" s="27"/>
      <c r="Z17" s="117" t="s">
        <v>265</v>
      </c>
      <c r="AA17" s="92"/>
      <c r="AB17" s="92"/>
      <c r="AC17" s="92"/>
      <c r="AD17" s="92"/>
      <c r="AE17" s="92"/>
      <c r="AF17" s="24" t="s">
        <v>1792</v>
      </c>
      <c r="AG17" s="239">
        <v>0.7</v>
      </c>
      <c r="AH17" s="240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26"/>
      <c r="AT17" s="39"/>
      <c r="AU17" s="40"/>
      <c r="AV17" s="76"/>
      <c r="AW17" s="77"/>
      <c r="AX17" s="77"/>
      <c r="AY17" s="78"/>
      <c r="AZ17" s="76"/>
      <c r="BA17" s="77"/>
      <c r="BB17" s="77"/>
      <c r="BC17" s="78"/>
      <c r="BD17" s="195">
        <f>ROUND(ROUND(G9*AG18,0)*(1+AX39),0)+(ROUND(ROUND(S17*AG18,0)*(1+BB39),0))</f>
        <v>641</v>
      </c>
      <c r="BE17" s="29"/>
      <c r="BF17" s="215">
        <f t="shared" si="0"/>
        <v>652</v>
      </c>
    </row>
    <row r="18" spans="1:58" s="155" customFormat="1" ht="17.100000000000001" hidden="1" customHeight="1">
      <c r="A18" s="7">
        <v>16</v>
      </c>
      <c r="B18" s="8">
        <v>3498</v>
      </c>
      <c r="C18" s="9" t="s">
        <v>432</v>
      </c>
      <c r="D18" s="56"/>
      <c r="E18" s="56"/>
      <c r="F18" s="56"/>
      <c r="G18" s="56"/>
      <c r="H18" s="134"/>
      <c r="I18" s="134"/>
      <c r="J18" s="134"/>
      <c r="K18" s="14"/>
      <c r="L18" s="14"/>
      <c r="M18" s="14"/>
      <c r="N18" s="14"/>
      <c r="O18" s="61"/>
      <c r="P18" s="59"/>
      <c r="Q18" s="59"/>
      <c r="R18" s="59"/>
      <c r="S18" s="59"/>
      <c r="T18" s="59"/>
      <c r="U18" s="59"/>
      <c r="V18" s="59"/>
      <c r="W18" s="59"/>
      <c r="X18" s="59"/>
      <c r="Y18" s="60"/>
      <c r="Z18" s="96"/>
      <c r="AA18" s="97"/>
      <c r="AB18" s="97"/>
      <c r="AC18" s="97"/>
      <c r="AD18" s="97"/>
      <c r="AE18" s="97"/>
      <c r="AF18" s="22" t="s">
        <v>1792</v>
      </c>
      <c r="AG18" s="230">
        <v>0.7</v>
      </c>
      <c r="AH18" s="231"/>
      <c r="AI18" s="43" t="s">
        <v>1853</v>
      </c>
      <c r="AJ18" s="20"/>
      <c r="AK18" s="20"/>
      <c r="AL18" s="20"/>
      <c r="AM18" s="20"/>
      <c r="AN18" s="20"/>
      <c r="AO18" s="20"/>
      <c r="AP18" s="20"/>
      <c r="AQ18" s="20"/>
      <c r="AR18" s="20"/>
      <c r="AS18" s="22" t="s">
        <v>1792</v>
      </c>
      <c r="AT18" s="230">
        <v>1</v>
      </c>
      <c r="AU18" s="231"/>
      <c r="AV18" s="76"/>
      <c r="AW18" s="77"/>
      <c r="AX18" s="77"/>
      <c r="AY18" s="78"/>
      <c r="AZ18" s="76"/>
      <c r="BA18" s="77"/>
      <c r="BB18" s="77"/>
      <c r="BC18" s="78"/>
      <c r="BD18" s="195">
        <f>ROUND(ROUND(ROUND(G9*AG18,0)*AT18,0)*(1+AX39),0)+(ROUND(ROUND(ROUND(S17*AG18,0)*AT18,0)*(1+BB39),0))</f>
        <v>641</v>
      </c>
      <c r="BE18" s="29"/>
      <c r="BF18" s="215">
        <f t="shared" si="0"/>
        <v>249</v>
      </c>
    </row>
    <row r="19" spans="1:58" s="155" customFormat="1" ht="17.100000000000001" customHeight="1">
      <c r="A19" s="7">
        <v>16</v>
      </c>
      <c r="B19" s="8">
        <v>3499</v>
      </c>
      <c r="C19" s="9" t="s">
        <v>1119</v>
      </c>
      <c r="D19" s="56"/>
      <c r="E19" s="56"/>
      <c r="F19" s="56"/>
      <c r="G19" s="56"/>
      <c r="H19" s="134"/>
      <c r="I19" s="134"/>
      <c r="J19" s="134"/>
      <c r="K19" s="14"/>
      <c r="L19" s="14"/>
      <c r="M19" s="14"/>
      <c r="N19" s="14"/>
      <c r="O19" s="259" t="s">
        <v>260</v>
      </c>
      <c r="P19" s="256"/>
      <c r="Q19" s="256"/>
      <c r="R19" s="256"/>
      <c r="S19" s="256"/>
      <c r="T19" s="256"/>
      <c r="U19" s="256"/>
      <c r="V19" s="256"/>
      <c r="W19" s="256"/>
      <c r="X19" s="256"/>
      <c r="Y19" s="52"/>
      <c r="Z19" s="16"/>
      <c r="AA19" s="16"/>
      <c r="AB19" s="16"/>
      <c r="AC19" s="16"/>
      <c r="AD19" s="28"/>
      <c r="AE19" s="28"/>
      <c r="AF19" s="16"/>
      <c r="AG19" s="44"/>
      <c r="AH19" s="45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26"/>
      <c r="AT19" s="39"/>
      <c r="AU19" s="40"/>
      <c r="AV19" s="76"/>
      <c r="AW19" s="77"/>
      <c r="AX19" s="77"/>
      <c r="AY19" s="78"/>
      <c r="AZ19" s="76"/>
      <c r="BA19" s="77"/>
      <c r="BB19" s="77"/>
      <c r="BC19" s="78"/>
      <c r="BD19" s="195">
        <f>ROUND(G9*(1+AX39),0)+(ROUND(S21*(1+BB39),0))</f>
        <v>1039</v>
      </c>
      <c r="BE19" s="29"/>
      <c r="BF19" s="215"/>
    </row>
    <row r="20" spans="1:58" s="155" customFormat="1" ht="17.100000000000001" customHeight="1">
      <c r="A20" s="7">
        <v>16</v>
      </c>
      <c r="B20" s="8">
        <v>3500</v>
      </c>
      <c r="C20" s="9" t="s">
        <v>1120</v>
      </c>
      <c r="D20" s="56"/>
      <c r="E20" s="56"/>
      <c r="F20" s="56"/>
      <c r="G20" s="56"/>
      <c r="H20" s="134"/>
      <c r="I20" s="134"/>
      <c r="J20" s="134"/>
      <c r="K20" s="14"/>
      <c r="L20" s="14"/>
      <c r="M20" s="14"/>
      <c r="N20" s="14"/>
      <c r="O20" s="257"/>
      <c r="P20" s="258"/>
      <c r="Q20" s="258"/>
      <c r="R20" s="258"/>
      <c r="S20" s="258"/>
      <c r="T20" s="258"/>
      <c r="U20" s="258"/>
      <c r="V20" s="258"/>
      <c r="W20" s="258"/>
      <c r="X20" s="258"/>
      <c r="Y20" s="48"/>
      <c r="Z20" s="19"/>
      <c r="AA20" s="20"/>
      <c r="AB20" s="20"/>
      <c r="AC20" s="20"/>
      <c r="AD20" s="31"/>
      <c r="AE20" s="31"/>
      <c r="AF20" s="122"/>
      <c r="AG20" s="122"/>
      <c r="AH20" s="129"/>
      <c r="AI20" s="43" t="s">
        <v>1853</v>
      </c>
      <c r="AJ20" s="20"/>
      <c r="AK20" s="20"/>
      <c r="AL20" s="20"/>
      <c r="AM20" s="20"/>
      <c r="AN20" s="20"/>
      <c r="AO20" s="20"/>
      <c r="AP20" s="20"/>
      <c r="AQ20" s="20"/>
      <c r="AR20" s="20"/>
      <c r="AS20" s="22" t="s">
        <v>1792</v>
      </c>
      <c r="AT20" s="230">
        <v>1</v>
      </c>
      <c r="AU20" s="231"/>
      <c r="AV20" s="76"/>
      <c r="AW20" s="77"/>
      <c r="AX20" s="77"/>
      <c r="AY20" s="78"/>
      <c r="AZ20" s="76"/>
      <c r="BA20" s="77"/>
      <c r="BB20" s="77"/>
      <c r="BC20" s="78"/>
      <c r="BD20" s="195">
        <f>ROUND(ROUND(G9*AT20,0)*(1+AX39),0)+(ROUND(ROUND(S21*AT20,0)*(1+BB39),0))</f>
        <v>1039</v>
      </c>
      <c r="BE20" s="29"/>
      <c r="BF20" s="215"/>
    </row>
    <row r="21" spans="1:58" s="155" customFormat="1" ht="17.100000000000001" customHeight="1">
      <c r="A21" s="7">
        <v>16</v>
      </c>
      <c r="B21" s="8">
        <v>3501</v>
      </c>
      <c r="C21" s="9" t="s">
        <v>433</v>
      </c>
      <c r="D21" s="56"/>
      <c r="E21" s="56"/>
      <c r="F21" s="56"/>
      <c r="G21" s="56"/>
      <c r="H21" s="134"/>
      <c r="I21" s="134"/>
      <c r="J21" s="134"/>
      <c r="K21" s="14"/>
      <c r="L21" s="14"/>
      <c r="M21" s="14"/>
      <c r="N21" s="14"/>
      <c r="O21" s="140"/>
      <c r="P21" s="135"/>
      <c r="Q21" s="135"/>
      <c r="R21" s="135"/>
      <c r="S21" s="261">
        <v>485</v>
      </c>
      <c r="T21" s="261"/>
      <c r="U21" s="14" t="s">
        <v>121</v>
      </c>
      <c r="V21" s="14"/>
      <c r="W21" s="24"/>
      <c r="X21" s="27"/>
      <c r="Y21" s="27"/>
      <c r="Z21" s="117" t="s">
        <v>265</v>
      </c>
      <c r="AA21" s="92"/>
      <c r="AB21" s="92"/>
      <c r="AC21" s="92"/>
      <c r="AD21" s="92"/>
      <c r="AE21" s="92"/>
      <c r="AF21" s="24" t="s">
        <v>1792</v>
      </c>
      <c r="AG21" s="239">
        <v>0.7</v>
      </c>
      <c r="AH21" s="240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26"/>
      <c r="AT21" s="39"/>
      <c r="AU21" s="40"/>
      <c r="AV21" s="76"/>
      <c r="AW21" s="77"/>
      <c r="AX21" s="77"/>
      <c r="AY21" s="78"/>
      <c r="AZ21" s="76"/>
      <c r="BA21" s="77"/>
      <c r="BB21" s="77"/>
      <c r="BC21" s="78"/>
      <c r="BD21" s="195">
        <f>ROUND(ROUND(G9*AG22,0)*(1+AX39),0)+(ROUND(ROUND(S21*AG22,0)*(1+BB39),0))</f>
        <v>728</v>
      </c>
      <c r="BE21" s="29"/>
      <c r="BF21" s="215">
        <f t="shared" si="0"/>
        <v>734</v>
      </c>
    </row>
    <row r="22" spans="1:58" s="155" customFormat="1" ht="17.100000000000001" hidden="1" customHeight="1">
      <c r="A22" s="7">
        <v>16</v>
      </c>
      <c r="B22" s="8">
        <v>3502</v>
      </c>
      <c r="C22" s="9" t="s">
        <v>434</v>
      </c>
      <c r="D22" s="56"/>
      <c r="E22" s="56"/>
      <c r="F22" s="56"/>
      <c r="G22" s="56"/>
      <c r="H22" s="134"/>
      <c r="I22" s="134"/>
      <c r="J22" s="134"/>
      <c r="K22" s="14"/>
      <c r="L22" s="14"/>
      <c r="M22" s="14"/>
      <c r="N22" s="14"/>
      <c r="O22" s="61"/>
      <c r="P22" s="59"/>
      <c r="Q22" s="59"/>
      <c r="R22" s="59"/>
      <c r="S22" s="59"/>
      <c r="T22" s="59"/>
      <c r="U22" s="59"/>
      <c r="V22" s="59"/>
      <c r="W22" s="59"/>
      <c r="X22" s="59"/>
      <c r="Y22" s="60"/>
      <c r="Z22" s="96"/>
      <c r="AA22" s="97"/>
      <c r="AB22" s="97"/>
      <c r="AC22" s="97"/>
      <c r="AD22" s="97"/>
      <c r="AE22" s="97"/>
      <c r="AF22" s="22" t="s">
        <v>1792</v>
      </c>
      <c r="AG22" s="230">
        <v>0.7</v>
      </c>
      <c r="AH22" s="231"/>
      <c r="AI22" s="43" t="s">
        <v>1853</v>
      </c>
      <c r="AJ22" s="20"/>
      <c r="AK22" s="20"/>
      <c r="AL22" s="20"/>
      <c r="AM22" s="20"/>
      <c r="AN22" s="20"/>
      <c r="AO22" s="20"/>
      <c r="AP22" s="20"/>
      <c r="AQ22" s="20"/>
      <c r="AR22" s="20"/>
      <c r="AS22" s="22" t="s">
        <v>1792</v>
      </c>
      <c r="AT22" s="230">
        <v>1</v>
      </c>
      <c r="AU22" s="231"/>
      <c r="AV22" s="76"/>
      <c r="AW22" s="77"/>
      <c r="AX22" s="77"/>
      <c r="AY22" s="78"/>
      <c r="AZ22" s="76"/>
      <c r="BA22" s="77"/>
      <c r="BB22" s="77"/>
      <c r="BC22" s="78"/>
      <c r="BD22" s="195">
        <f>ROUND(ROUND(ROUND(G9*AG22,0)*AT22,0)*(1+AX39),0)+(ROUND(ROUND(ROUND(S21*AG22,0)*AT22,0)*(1+BB39),0))</f>
        <v>728</v>
      </c>
      <c r="BE22" s="29"/>
      <c r="BF22" s="215">
        <f t="shared" si="0"/>
        <v>249</v>
      </c>
    </row>
    <row r="23" spans="1:58" s="155" customFormat="1" ht="17.100000000000001" customHeight="1">
      <c r="A23" s="7">
        <v>16</v>
      </c>
      <c r="B23" s="8">
        <v>3503</v>
      </c>
      <c r="C23" s="9" t="s">
        <v>1121</v>
      </c>
      <c r="D23" s="56"/>
      <c r="E23" s="56"/>
      <c r="F23" s="56"/>
      <c r="G23" s="56"/>
      <c r="H23" s="134"/>
      <c r="I23" s="134"/>
      <c r="J23" s="134"/>
      <c r="K23" s="14"/>
      <c r="L23" s="14"/>
      <c r="M23" s="14"/>
      <c r="N23" s="14"/>
      <c r="O23" s="259" t="s">
        <v>261</v>
      </c>
      <c r="P23" s="256"/>
      <c r="Q23" s="256"/>
      <c r="R23" s="256"/>
      <c r="S23" s="256"/>
      <c r="T23" s="256"/>
      <c r="U23" s="256"/>
      <c r="V23" s="256"/>
      <c r="W23" s="256"/>
      <c r="X23" s="256"/>
      <c r="Y23" s="52"/>
      <c r="Z23" s="16"/>
      <c r="AA23" s="16"/>
      <c r="AB23" s="16"/>
      <c r="AC23" s="16"/>
      <c r="AD23" s="28"/>
      <c r="AE23" s="28"/>
      <c r="AF23" s="16"/>
      <c r="AG23" s="44"/>
      <c r="AH23" s="45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26"/>
      <c r="AT23" s="39"/>
      <c r="AU23" s="40"/>
      <c r="AV23" s="76"/>
      <c r="AW23" s="77"/>
      <c r="AX23" s="77"/>
      <c r="AY23" s="78"/>
      <c r="AZ23" s="76"/>
      <c r="BA23" s="77"/>
      <c r="BB23" s="77"/>
      <c r="BC23" s="78"/>
      <c r="BD23" s="195">
        <f>ROUND(G9*(1+AX39),0)+(ROUND(S25*(1+BB39),0))</f>
        <v>1160</v>
      </c>
      <c r="BE23" s="29"/>
      <c r="BF23" s="215"/>
    </row>
    <row r="24" spans="1:58" s="155" customFormat="1" ht="17.100000000000001" customHeight="1">
      <c r="A24" s="7">
        <v>16</v>
      </c>
      <c r="B24" s="8">
        <v>3504</v>
      </c>
      <c r="C24" s="9" t="s">
        <v>1122</v>
      </c>
      <c r="D24" s="56"/>
      <c r="E24" s="56"/>
      <c r="F24" s="56"/>
      <c r="G24" s="56"/>
      <c r="H24" s="134"/>
      <c r="I24" s="134"/>
      <c r="J24" s="134"/>
      <c r="K24" s="14"/>
      <c r="L24" s="14"/>
      <c r="M24" s="14"/>
      <c r="N24" s="14"/>
      <c r="O24" s="257"/>
      <c r="P24" s="258"/>
      <c r="Q24" s="258"/>
      <c r="R24" s="258"/>
      <c r="S24" s="258"/>
      <c r="T24" s="258"/>
      <c r="U24" s="258"/>
      <c r="V24" s="258"/>
      <c r="W24" s="258"/>
      <c r="X24" s="258"/>
      <c r="Y24" s="48"/>
      <c r="Z24" s="19"/>
      <c r="AA24" s="20"/>
      <c r="AB24" s="20"/>
      <c r="AC24" s="20"/>
      <c r="AD24" s="31"/>
      <c r="AE24" s="31"/>
      <c r="AF24" s="122"/>
      <c r="AG24" s="122"/>
      <c r="AH24" s="129"/>
      <c r="AI24" s="43" t="s">
        <v>1853</v>
      </c>
      <c r="AJ24" s="20"/>
      <c r="AK24" s="20"/>
      <c r="AL24" s="20"/>
      <c r="AM24" s="20"/>
      <c r="AN24" s="20"/>
      <c r="AO24" s="20"/>
      <c r="AP24" s="20"/>
      <c r="AQ24" s="20"/>
      <c r="AR24" s="20"/>
      <c r="AS24" s="22" t="s">
        <v>1792</v>
      </c>
      <c r="AT24" s="230">
        <v>1</v>
      </c>
      <c r="AU24" s="231"/>
      <c r="AV24" s="76"/>
      <c r="AW24" s="77"/>
      <c r="AX24" s="77"/>
      <c r="AY24" s="78"/>
      <c r="AZ24" s="76"/>
      <c r="BA24" s="77"/>
      <c r="BB24" s="77"/>
      <c r="BC24" s="78"/>
      <c r="BD24" s="195">
        <f>ROUND(ROUND(G9*AT24,0)*(1+AX39),0)+(ROUND(ROUND(S25*AT24,0)*(1+BB39),0))</f>
        <v>1160</v>
      </c>
      <c r="BE24" s="29"/>
      <c r="BF24" s="215"/>
    </row>
    <row r="25" spans="1:58" s="155" customFormat="1" ht="17.100000000000001" customHeight="1">
      <c r="A25" s="7">
        <v>16</v>
      </c>
      <c r="B25" s="8">
        <v>3505</v>
      </c>
      <c r="C25" s="9" t="s">
        <v>435</v>
      </c>
      <c r="D25" s="56"/>
      <c r="E25" s="56"/>
      <c r="F25" s="56"/>
      <c r="G25" s="56"/>
      <c r="H25" s="134"/>
      <c r="I25" s="134"/>
      <c r="J25" s="134"/>
      <c r="K25" s="14"/>
      <c r="L25" s="14"/>
      <c r="M25" s="14"/>
      <c r="N25" s="14"/>
      <c r="O25" s="140"/>
      <c r="P25" s="135"/>
      <c r="Q25" s="135"/>
      <c r="R25" s="135"/>
      <c r="S25" s="261">
        <v>566</v>
      </c>
      <c r="T25" s="261"/>
      <c r="U25" s="14" t="s">
        <v>121</v>
      </c>
      <c r="V25" s="14"/>
      <c r="W25" s="24"/>
      <c r="X25" s="27"/>
      <c r="Y25" s="27"/>
      <c r="Z25" s="117" t="s">
        <v>265</v>
      </c>
      <c r="AA25" s="92"/>
      <c r="AB25" s="92"/>
      <c r="AC25" s="92"/>
      <c r="AD25" s="92"/>
      <c r="AE25" s="92"/>
      <c r="AF25" s="24" t="s">
        <v>1792</v>
      </c>
      <c r="AG25" s="239">
        <v>0.7</v>
      </c>
      <c r="AH25" s="240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26"/>
      <c r="AT25" s="39"/>
      <c r="AU25" s="40"/>
      <c r="AV25" s="76"/>
      <c r="AW25" s="77"/>
      <c r="AX25" s="77"/>
      <c r="AY25" s="78"/>
      <c r="AZ25" s="76"/>
      <c r="BA25" s="77"/>
      <c r="BB25" s="77"/>
      <c r="BC25" s="78"/>
      <c r="BD25" s="195">
        <f>ROUND(ROUND(G9*AG26,0)*(1+AX39),0)+(ROUND(ROUND(S25*AG26,0)*(1+BB39),0))</f>
        <v>812</v>
      </c>
      <c r="BE25" s="29"/>
      <c r="BF25" s="215">
        <f t="shared" si="0"/>
        <v>815</v>
      </c>
    </row>
    <row r="26" spans="1:58" s="155" customFormat="1" ht="17.100000000000001" hidden="1" customHeight="1">
      <c r="A26" s="7">
        <v>16</v>
      </c>
      <c r="B26" s="8">
        <v>3506</v>
      </c>
      <c r="C26" s="9" t="s">
        <v>436</v>
      </c>
      <c r="D26" s="56"/>
      <c r="E26" s="56"/>
      <c r="F26" s="56"/>
      <c r="G26" s="56"/>
      <c r="H26" s="134"/>
      <c r="I26" s="134"/>
      <c r="J26" s="134"/>
      <c r="K26" s="14"/>
      <c r="L26" s="14"/>
      <c r="M26" s="14"/>
      <c r="N26" s="14"/>
      <c r="O26" s="61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96"/>
      <c r="AA26" s="97"/>
      <c r="AB26" s="97"/>
      <c r="AC26" s="97"/>
      <c r="AD26" s="97"/>
      <c r="AE26" s="97"/>
      <c r="AF26" s="22" t="s">
        <v>1792</v>
      </c>
      <c r="AG26" s="230">
        <v>0.7</v>
      </c>
      <c r="AH26" s="231"/>
      <c r="AI26" s="43" t="s">
        <v>1853</v>
      </c>
      <c r="AJ26" s="20"/>
      <c r="AK26" s="20"/>
      <c r="AL26" s="20"/>
      <c r="AM26" s="20"/>
      <c r="AN26" s="20"/>
      <c r="AO26" s="20"/>
      <c r="AP26" s="20"/>
      <c r="AQ26" s="20"/>
      <c r="AR26" s="20"/>
      <c r="AS26" s="22" t="s">
        <v>1792</v>
      </c>
      <c r="AT26" s="230">
        <v>1</v>
      </c>
      <c r="AU26" s="231"/>
      <c r="AV26" s="76"/>
      <c r="AW26" s="77"/>
      <c r="AX26" s="77"/>
      <c r="AY26" s="78"/>
      <c r="AZ26" s="76"/>
      <c r="BA26" s="77"/>
      <c r="BB26" s="77"/>
      <c r="BC26" s="78"/>
      <c r="BD26" s="195">
        <f>ROUND(ROUND(ROUND(G9*AG26,0)*AT26,0)*(1+AX39),0)+(ROUND(ROUND(ROUND(S25*AG26,0)*AT26,0)*(1+BB39),0))</f>
        <v>812</v>
      </c>
      <c r="BE26" s="29"/>
    </row>
    <row r="27" spans="1:58" s="155" customFormat="1" ht="17.100000000000001" customHeight="1">
      <c r="A27" s="7">
        <v>16</v>
      </c>
      <c r="B27" s="8">
        <v>3507</v>
      </c>
      <c r="C27" s="9" t="s">
        <v>1123</v>
      </c>
      <c r="D27" s="242" t="s">
        <v>1212</v>
      </c>
      <c r="E27" s="256"/>
      <c r="F27" s="256"/>
      <c r="G27" s="256"/>
      <c r="H27" s="256"/>
      <c r="I27" s="256"/>
      <c r="J27" s="256"/>
      <c r="K27" s="256"/>
      <c r="L27" s="256"/>
      <c r="M27" s="256"/>
      <c r="N27" s="15"/>
      <c r="O27" s="259" t="s">
        <v>257</v>
      </c>
      <c r="P27" s="256"/>
      <c r="Q27" s="256"/>
      <c r="R27" s="256"/>
      <c r="S27" s="256"/>
      <c r="T27" s="256"/>
      <c r="U27" s="256"/>
      <c r="V27" s="256"/>
      <c r="W27" s="256"/>
      <c r="X27" s="256"/>
      <c r="Y27" s="52"/>
      <c r="Z27" s="16"/>
      <c r="AA27" s="16"/>
      <c r="AB27" s="16"/>
      <c r="AC27" s="16"/>
      <c r="AD27" s="28"/>
      <c r="AE27" s="28"/>
      <c r="AF27" s="16"/>
      <c r="AG27" s="44"/>
      <c r="AH27" s="45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26"/>
      <c r="AT27" s="39"/>
      <c r="AU27" s="40"/>
      <c r="AV27" s="76"/>
      <c r="AW27" s="77"/>
      <c r="AX27" s="77"/>
      <c r="AY27" s="78"/>
      <c r="AZ27" s="76"/>
      <c r="BA27" s="77"/>
      <c r="BB27" s="77"/>
      <c r="BC27" s="78"/>
      <c r="BD27" s="195">
        <f>ROUND(G29*(1+AX39),0)+(ROUND(S29*(1+BB39),0))</f>
        <v>758</v>
      </c>
      <c r="BE27" s="29"/>
    </row>
    <row r="28" spans="1:58" s="155" customFormat="1" ht="17.100000000000001" customHeight="1">
      <c r="A28" s="7">
        <v>16</v>
      </c>
      <c r="B28" s="8">
        <v>3508</v>
      </c>
      <c r="C28" s="9" t="s">
        <v>1124</v>
      </c>
      <c r="D28" s="257"/>
      <c r="E28" s="258"/>
      <c r="F28" s="258"/>
      <c r="G28" s="258"/>
      <c r="H28" s="258"/>
      <c r="I28" s="258"/>
      <c r="J28" s="258"/>
      <c r="K28" s="258"/>
      <c r="L28" s="258"/>
      <c r="M28" s="258"/>
      <c r="N28" s="133"/>
      <c r="O28" s="257"/>
      <c r="P28" s="258"/>
      <c r="Q28" s="258"/>
      <c r="R28" s="258"/>
      <c r="S28" s="258"/>
      <c r="T28" s="258"/>
      <c r="U28" s="258"/>
      <c r="V28" s="258"/>
      <c r="W28" s="258"/>
      <c r="X28" s="258"/>
      <c r="Y28" s="48"/>
      <c r="Z28" s="19"/>
      <c r="AA28" s="20"/>
      <c r="AB28" s="20"/>
      <c r="AC28" s="20"/>
      <c r="AD28" s="31"/>
      <c r="AE28" s="31"/>
      <c r="AF28" s="122"/>
      <c r="AG28" s="122"/>
      <c r="AH28" s="129"/>
      <c r="AI28" s="43" t="s">
        <v>1853</v>
      </c>
      <c r="AJ28" s="20"/>
      <c r="AK28" s="20"/>
      <c r="AL28" s="20"/>
      <c r="AM28" s="20"/>
      <c r="AN28" s="20"/>
      <c r="AO28" s="20"/>
      <c r="AP28" s="20"/>
      <c r="AQ28" s="20"/>
      <c r="AR28" s="20"/>
      <c r="AS28" s="22" t="s">
        <v>1792</v>
      </c>
      <c r="AT28" s="230">
        <v>1</v>
      </c>
      <c r="AU28" s="231"/>
      <c r="AV28" s="76"/>
      <c r="AW28" s="77"/>
      <c r="AX28" s="77"/>
      <c r="AY28" s="78"/>
      <c r="AZ28" s="76"/>
      <c r="BA28" s="77"/>
      <c r="BB28" s="77"/>
      <c r="BC28" s="78"/>
      <c r="BD28" s="195">
        <f>ROUND(ROUND(G29*AT28,0)*(1+AX39),0)+(ROUND(ROUND(S29*AT28,0)*(1+BB39),0))</f>
        <v>758</v>
      </c>
      <c r="BE28" s="29"/>
    </row>
    <row r="29" spans="1:58" s="155" customFormat="1" ht="17.100000000000001" customHeight="1">
      <c r="A29" s="7">
        <v>16</v>
      </c>
      <c r="B29" s="8">
        <v>3509</v>
      </c>
      <c r="C29" s="9" t="s">
        <v>437</v>
      </c>
      <c r="D29" s="55"/>
      <c r="E29" s="56"/>
      <c r="F29" s="135"/>
      <c r="G29" s="241">
        <v>393</v>
      </c>
      <c r="H29" s="241"/>
      <c r="I29" s="14" t="s">
        <v>121</v>
      </c>
      <c r="J29" s="14"/>
      <c r="K29" s="24"/>
      <c r="L29" s="27"/>
      <c r="M29" s="27"/>
      <c r="N29" s="133"/>
      <c r="O29" s="135"/>
      <c r="P29" s="135"/>
      <c r="Q29" s="135"/>
      <c r="R29" s="135"/>
      <c r="S29" s="260">
        <v>178</v>
      </c>
      <c r="T29" s="260"/>
      <c r="U29" s="14" t="s">
        <v>121</v>
      </c>
      <c r="V29" s="14"/>
      <c r="W29" s="24"/>
      <c r="X29" s="27"/>
      <c r="Y29" s="27"/>
      <c r="Z29" s="117" t="s">
        <v>265</v>
      </c>
      <c r="AA29" s="92"/>
      <c r="AB29" s="92"/>
      <c r="AC29" s="92"/>
      <c r="AD29" s="92"/>
      <c r="AE29" s="92"/>
      <c r="AF29" s="24" t="s">
        <v>1792</v>
      </c>
      <c r="AG29" s="239">
        <v>0.7</v>
      </c>
      <c r="AH29" s="240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26"/>
      <c r="AT29" s="39"/>
      <c r="AU29" s="40"/>
      <c r="AV29" s="76"/>
      <c r="AW29" s="77"/>
      <c r="AX29" s="77"/>
      <c r="AY29" s="78"/>
      <c r="AZ29" s="76"/>
      <c r="BA29" s="77"/>
      <c r="BB29" s="77"/>
      <c r="BC29" s="78"/>
      <c r="BD29" s="195">
        <f>ROUND(ROUND(G29*AG30,0)*(1+AX39),0)+(ROUND(ROUND(S29*AG30,0)*(1+BB39),0))</f>
        <v>532</v>
      </c>
      <c r="BE29" s="29"/>
      <c r="BF29" s="215">
        <f>$G$29+S29</f>
        <v>571</v>
      </c>
    </row>
    <row r="30" spans="1:58" s="155" customFormat="1" ht="17.100000000000001" hidden="1" customHeight="1">
      <c r="A30" s="7">
        <v>16</v>
      </c>
      <c r="B30" s="8">
        <v>3510</v>
      </c>
      <c r="C30" s="9" t="s">
        <v>438</v>
      </c>
      <c r="D30" s="55"/>
      <c r="E30" s="56"/>
      <c r="F30" s="56"/>
      <c r="G30" s="135"/>
      <c r="H30" s="135"/>
      <c r="I30" s="135"/>
      <c r="J30" s="135"/>
      <c r="K30" s="135"/>
      <c r="L30" s="135"/>
      <c r="M30" s="67"/>
      <c r="N30" s="18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67"/>
      <c r="Z30" s="96"/>
      <c r="AA30" s="97"/>
      <c r="AB30" s="97"/>
      <c r="AC30" s="97"/>
      <c r="AD30" s="97"/>
      <c r="AE30" s="97"/>
      <c r="AF30" s="22" t="s">
        <v>1792</v>
      </c>
      <c r="AG30" s="230">
        <v>0.7</v>
      </c>
      <c r="AH30" s="231"/>
      <c r="AI30" s="43" t="s">
        <v>1853</v>
      </c>
      <c r="AJ30" s="20"/>
      <c r="AK30" s="20"/>
      <c r="AL30" s="20"/>
      <c r="AM30" s="20"/>
      <c r="AN30" s="20"/>
      <c r="AO30" s="20"/>
      <c r="AP30" s="20"/>
      <c r="AQ30" s="20"/>
      <c r="AR30" s="20"/>
      <c r="AS30" s="22" t="s">
        <v>1792</v>
      </c>
      <c r="AT30" s="230">
        <v>1</v>
      </c>
      <c r="AU30" s="231"/>
      <c r="AV30" s="76"/>
      <c r="AW30" s="77"/>
      <c r="AX30" s="77"/>
      <c r="AY30" s="78"/>
      <c r="AZ30" s="76"/>
      <c r="BA30" s="77"/>
      <c r="BB30" s="77"/>
      <c r="BC30" s="78"/>
      <c r="BD30" s="195">
        <f>ROUND(ROUND(ROUND(G29*AG30,0)*AT30,0)*(1+AX39),0)+(ROUND(ROUND(ROUND(S29*AG30,0)*AT30,0)*(1+BB39),0))</f>
        <v>532</v>
      </c>
      <c r="BE30" s="29"/>
      <c r="BF30" s="215">
        <f t="shared" ref="BF30:BF41" si="1">$G$29+S30</f>
        <v>393</v>
      </c>
    </row>
    <row r="31" spans="1:58" s="155" customFormat="1" ht="17.100000000000001" customHeight="1">
      <c r="A31" s="7">
        <v>16</v>
      </c>
      <c r="B31" s="8">
        <v>3511</v>
      </c>
      <c r="C31" s="9" t="s">
        <v>1125</v>
      </c>
      <c r="D31" s="55"/>
      <c r="E31" s="56"/>
      <c r="F31" s="56"/>
      <c r="G31" s="56"/>
      <c r="H31" s="134"/>
      <c r="I31" s="134"/>
      <c r="J31" s="134"/>
      <c r="K31" s="14"/>
      <c r="L31" s="14"/>
      <c r="M31" s="14"/>
      <c r="N31" s="18"/>
      <c r="O31" s="259" t="s">
        <v>258</v>
      </c>
      <c r="P31" s="256"/>
      <c r="Q31" s="256"/>
      <c r="R31" s="256"/>
      <c r="S31" s="256"/>
      <c r="T31" s="256"/>
      <c r="U31" s="256"/>
      <c r="V31" s="256"/>
      <c r="W31" s="256"/>
      <c r="X31" s="256"/>
      <c r="Y31" s="52"/>
      <c r="Z31" s="16"/>
      <c r="AA31" s="16"/>
      <c r="AB31" s="16"/>
      <c r="AC31" s="16"/>
      <c r="AD31" s="28"/>
      <c r="AE31" s="28"/>
      <c r="AF31" s="16"/>
      <c r="AG31" s="44"/>
      <c r="AH31" s="45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26"/>
      <c r="AT31" s="39"/>
      <c r="AU31" s="40"/>
      <c r="AV31" s="76"/>
      <c r="AW31" s="77"/>
      <c r="AX31" s="77"/>
      <c r="AY31" s="78"/>
      <c r="AZ31" s="76"/>
      <c r="BA31" s="77"/>
      <c r="BB31" s="77"/>
      <c r="BC31" s="78"/>
      <c r="BD31" s="195">
        <f>ROUND(G29*(1+AX39),0)+(ROUND(S33*(1+BB39),0))</f>
        <v>880</v>
      </c>
      <c r="BE31" s="29"/>
      <c r="BF31" s="215"/>
    </row>
    <row r="32" spans="1:58" s="155" customFormat="1" ht="17.100000000000001" customHeight="1">
      <c r="A32" s="7">
        <v>16</v>
      </c>
      <c r="B32" s="8">
        <v>3512</v>
      </c>
      <c r="C32" s="9" t="s">
        <v>1126</v>
      </c>
      <c r="D32" s="56"/>
      <c r="E32" s="56"/>
      <c r="F32" s="56"/>
      <c r="G32" s="56"/>
      <c r="H32" s="134"/>
      <c r="I32" s="134"/>
      <c r="J32" s="134"/>
      <c r="K32" s="14"/>
      <c r="L32" s="14"/>
      <c r="M32" s="14"/>
      <c r="N32" s="18"/>
      <c r="O32" s="257"/>
      <c r="P32" s="258"/>
      <c r="Q32" s="258"/>
      <c r="R32" s="258"/>
      <c r="S32" s="258"/>
      <c r="T32" s="258"/>
      <c r="U32" s="258"/>
      <c r="V32" s="258"/>
      <c r="W32" s="258"/>
      <c r="X32" s="258"/>
      <c r="Y32" s="48"/>
      <c r="Z32" s="19"/>
      <c r="AA32" s="20"/>
      <c r="AB32" s="20"/>
      <c r="AC32" s="20"/>
      <c r="AD32" s="31"/>
      <c r="AE32" s="31"/>
      <c r="AF32" s="122"/>
      <c r="AG32" s="122"/>
      <c r="AH32" s="129"/>
      <c r="AI32" s="43" t="s">
        <v>1853</v>
      </c>
      <c r="AJ32" s="20"/>
      <c r="AK32" s="20"/>
      <c r="AL32" s="20"/>
      <c r="AM32" s="20"/>
      <c r="AN32" s="20"/>
      <c r="AO32" s="20"/>
      <c r="AP32" s="20"/>
      <c r="AQ32" s="20"/>
      <c r="AR32" s="20"/>
      <c r="AS32" s="22" t="s">
        <v>1792</v>
      </c>
      <c r="AT32" s="230">
        <v>1</v>
      </c>
      <c r="AU32" s="231"/>
      <c r="AV32" s="76"/>
      <c r="AW32" s="77"/>
      <c r="AX32" s="77"/>
      <c r="AY32" s="78"/>
      <c r="AZ32" s="76"/>
      <c r="BA32" s="77"/>
      <c r="BB32" s="77"/>
      <c r="BC32" s="78"/>
      <c r="BD32" s="195">
        <f>ROUND(ROUND(G29*AT32,0)*(1+AX39),0)+(ROUND(ROUND(S33*AT32,0)*(1+BB39),0))</f>
        <v>880</v>
      </c>
      <c r="BE32" s="29"/>
      <c r="BF32" s="215"/>
    </row>
    <row r="33" spans="1:58" s="155" customFormat="1" ht="17.100000000000001" customHeight="1">
      <c r="A33" s="7">
        <v>16</v>
      </c>
      <c r="B33" s="8">
        <v>3513</v>
      </c>
      <c r="C33" s="9" t="s">
        <v>439</v>
      </c>
      <c r="D33" s="56"/>
      <c r="E33" s="56"/>
      <c r="F33" s="56"/>
      <c r="G33" s="56"/>
      <c r="H33" s="134"/>
      <c r="I33" s="134"/>
      <c r="J33" s="134"/>
      <c r="K33" s="14"/>
      <c r="L33" s="14"/>
      <c r="M33" s="14"/>
      <c r="N33" s="18"/>
      <c r="O33" s="135"/>
      <c r="P33" s="135"/>
      <c r="Q33" s="135"/>
      <c r="R33" s="135"/>
      <c r="S33" s="260">
        <v>259</v>
      </c>
      <c r="T33" s="260"/>
      <c r="U33" s="14" t="s">
        <v>121</v>
      </c>
      <c r="V33" s="14"/>
      <c r="W33" s="24"/>
      <c r="X33" s="27"/>
      <c r="Y33" s="27"/>
      <c r="Z33" s="117" t="s">
        <v>265</v>
      </c>
      <c r="AA33" s="92"/>
      <c r="AB33" s="92"/>
      <c r="AC33" s="92"/>
      <c r="AD33" s="92"/>
      <c r="AE33" s="92"/>
      <c r="AF33" s="24" t="s">
        <v>1792</v>
      </c>
      <c r="AG33" s="239">
        <v>0.7</v>
      </c>
      <c r="AH33" s="240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26"/>
      <c r="AT33" s="39"/>
      <c r="AU33" s="40"/>
      <c r="AV33" s="76"/>
      <c r="AW33" s="77"/>
      <c r="AX33" s="77"/>
      <c r="AY33" s="78"/>
      <c r="AZ33" s="76"/>
      <c r="BA33" s="77"/>
      <c r="BB33" s="77"/>
      <c r="BC33" s="78"/>
      <c r="BD33" s="195">
        <f>ROUND(ROUND(G29*AG34,0)*(1+AX39),0)+(ROUND(ROUND(S33*AG34,0)*(1+BB39),0))</f>
        <v>616</v>
      </c>
      <c r="BE33" s="29"/>
      <c r="BF33" s="215">
        <f t="shared" si="1"/>
        <v>652</v>
      </c>
    </row>
    <row r="34" spans="1:58" s="155" customFormat="1" ht="17.100000000000001" hidden="1" customHeight="1">
      <c r="A34" s="7">
        <v>16</v>
      </c>
      <c r="B34" s="8">
        <v>3514</v>
      </c>
      <c r="C34" s="9" t="s">
        <v>440</v>
      </c>
      <c r="D34" s="56"/>
      <c r="E34" s="56"/>
      <c r="F34" s="56"/>
      <c r="G34" s="56"/>
      <c r="H34" s="134"/>
      <c r="I34" s="134"/>
      <c r="J34" s="134"/>
      <c r="K34" s="14"/>
      <c r="L34" s="14"/>
      <c r="M34" s="14"/>
      <c r="N34" s="18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7"/>
      <c r="Z34" s="96"/>
      <c r="AA34" s="97"/>
      <c r="AB34" s="97"/>
      <c r="AC34" s="97"/>
      <c r="AD34" s="97"/>
      <c r="AE34" s="97"/>
      <c r="AF34" s="22" t="s">
        <v>1792</v>
      </c>
      <c r="AG34" s="230">
        <v>0.7</v>
      </c>
      <c r="AH34" s="231"/>
      <c r="AI34" s="43" t="s">
        <v>1853</v>
      </c>
      <c r="AJ34" s="20"/>
      <c r="AK34" s="20"/>
      <c r="AL34" s="20"/>
      <c r="AM34" s="20"/>
      <c r="AN34" s="20"/>
      <c r="AO34" s="20"/>
      <c r="AP34" s="20"/>
      <c r="AQ34" s="20"/>
      <c r="AR34" s="20"/>
      <c r="AS34" s="22" t="s">
        <v>1792</v>
      </c>
      <c r="AT34" s="230">
        <v>1</v>
      </c>
      <c r="AU34" s="231"/>
      <c r="AZ34" s="76"/>
      <c r="BA34" s="77"/>
      <c r="BB34" s="77"/>
      <c r="BC34" s="78"/>
      <c r="BD34" s="195">
        <f>ROUND(ROUND(ROUND(G29*AG34,0)*AT34,0)*(1+AX39),0)+(ROUND(ROUND(ROUND(S33*AG34,0)*AT34,0)*(1+BB39),0))</f>
        <v>616</v>
      </c>
      <c r="BE34" s="29"/>
      <c r="BF34" s="215">
        <f t="shared" si="1"/>
        <v>393</v>
      </c>
    </row>
    <row r="35" spans="1:58" s="155" customFormat="1" ht="17.100000000000001" customHeight="1">
      <c r="A35" s="7">
        <v>16</v>
      </c>
      <c r="B35" s="8">
        <v>3515</v>
      </c>
      <c r="C35" s="9" t="s">
        <v>1127</v>
      </c>
      <c r="D35" s="56"/>
      <c r="E35" s="56"/>
      <c r="F35" s="56"/>
      <c r="G35" s="56"/>
      <c r="H35" s="134"/>
      <c r="I35" s="134"/>
      <c r="J35" s="134"/>
      <c r="K35" s="14"/>
      <c r="L35" s="14"/>
      <c r="M35" s="14"/>
      <c r="N35" s="14"/>
      <c r="O35" s="259" t="s">
        <v>259</v>
      </c>
      <c r="P35" s="256"/>
      <c r="Q35" s="256"/>
      <c r="R35" s="256"/>
      <c r="S35" s="256"/>
      <c r="T35" s="256"/>
      <c r="U35" s="256"/>
      <c r="V35" s="256"/>
      <c r="W35" s="256"/>
      <c r="X35" s="256"/>
      <c r="Y35" s="52"/>
      <c r="Z35" s="16"/>
      <c r="AA35" s="16"/>
      <c r="AB35" s="16"/>
      <c r="AC35" s="16"/>
      <c r="AD35" s="28"/>
      <c r="AE35" s="28"/>
      <c r="AF35" s="16"/>
      <c r="AG35" s="44"/>
      <c r="AH35" s="45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26"/>
      <c r="AT35" s="39"/>
      <c r="AU35" s="40"/>
      <c r="AZ35" s="76"/>
      <c r="BA35" s="77"/>
      <c r="BB35" s="77"/>
      <c r="BC35" s="78"/>
      <c r="BD35" s="195">
        <f>ROUND(G29*(1+AX39),0)+(ROUND(S37*(1+BB39),0))</f>
        <v>1003</v>
      </c>
      <c r="BE35" s="29"/>
      <c r="BF35" s="215"/>
    </row>
    <row r="36" spans="1:58" s="155" customFormat="1" ht="17.100000000000001" customHeight="1">
      <c r="A36" s="7">
        <v>16</v>
      </c>
      <c r="B36" s="8">
        <v>3516</v>
      </c>
      <c r="C36" s="9" t="s">
        <v>1128</v>
      </c>
      <c r="D36" s="56"/>
      <c r="E36" s="56"/>
      <c r="F36" s="56"/>
      <c r="G36" s="56"/>
      <c r="H36" s="134"/>
      <c r="I36" s="134"/>
      <c r="J36" s="134"/>
      <c r="K36" s="14"/>
      <c r="L36" s="14"/>
      <c r="M36" s="14"/>
      <c r="N36" s="14"/>
      <c r="O36" s="257"/>
      <c r="P36" s="258"/>
      <c r="Q36" s="258"/>
      <c r="R36" s="258"/>
      <c r="S36" s="258"/>
      <c r="T36" s="258"/>
      <c r="U36" s="258"/>
      <c r="V36" s="258"/>
      <c r="W36" s="258"/>
      <c r="X36" s="258"/>
      <c r="Y36" s="48"/>
      <c r="Z36" s="19"/>
      <c r="AA36" s="20"/>
      <c r="AB36" s="20"/>
      <c r="AC36" s="20"/>
      <c r="AD36" s="31"/>
      <c r="AE36" s="31"/>
      <c r="AF36" s="122"/>
      <c r="AG36" s="122"/>
      <c r="AH36" s="129"/>
      <c r="AI36" s="43" t="s">
        <v>1853</v>
      </c>
      <c r="AJ36" s="20"/>
      <c r="AK36" s="20"/>
      <c r="AL36" s="20"/>
      <c r="AM36" s="20"/>
      <c r="AN36" s="20"/>
      <c r="AO36" s="20"/>
      <c r="AP36" s="20"/>
      <c r="AQ36" s="20"/>
      <c r="AR36" s="20"/>
      <c r="AS36" s="22" t="s">
        <v>1792</v>
      </c>
      <c r="AT36" s="230">
        <v>1</v>
      </c>
      <c r="AU36" s="231"/>
      <c r="AZ36" s="76"/>
      <c r="BA36" s="77"/>
      <c r="BB36" s="77"/>
      <c r="BC36" s="78"/>
      <c r="BD36" s="195">
        <f>ROUND(ROUND(G29*AT36,0)*(1+AX39),0)+(ROUND(ROUND(S37*AT36,0)*(1+BB39),0))</f>
        <v>1003</v>
      </c>
      <c r="BE36" s="29"/>
      <c r="BF36" s="215"/>
    </row>
    <row r="37" spans="1:58" s="155" customFormat="1" ht="17.100000000000001" customHeight="1">
      <c r="A37" s="7">
        <v>16</v>
      </c>
      <c r="B37" s="8">
        <v>3517</v>
      </c>
      <c r="C37" s="9" t="s">
        <v>441</v>
      </c>
      <c r="D37" s="56"/>
      <c r="E37" s="56"/>
      <c r="F37" s="56"/>
      <c r="G37" s="56"/>
      <c r="H37" s="134"/>
      <c r="I37" s="134"/>
      <c r="J37" s="134"/>
      <c r="K37" s="14"/>
      <c r="L37" s="14"/>
      <c r="M37" s="14"/>
      <c r="N37" s="14"/>
      <c r="O37" s="140"/>
      <c r="P37" s="135"/>
      <c r="Q37" s="135"/>
      <c r="R37" s="135"/>
      <c r="S37" s="261">
        <v>341</v>
      </c>
      <c r="T37" s="261"/>
      <c r="U37" s="14" t="s">
        <v>121</v>
      </c>
      <c r="V37" s="14"/>
      <c r="W37" s="24"/>
      <c r="X37" s="27"/>
      <c r="Y37" s="27"/>
      <c r="Z37" s="117" t="s">
        <v>265</v>
      </c>
      <c r="AA37" s="92"/>
      <c r="AB37" s="92"/>
      <c r="AC37" s="92"/>
      <c r="AD37" s="92"/>
      <c r="AE37" s="92"/>
      <c r="AF37" s="24" t="s">
        <v>1792</v>
      </c>
      <c r="AG37" s="239">
        <v>0.7</v>
      </c>
      <c r="AH37" s="240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26"/>
      <c r="AT37" s="39"/>
      <c r="AU37" s="40"/>
      <c r="AV37" s="262" t="s">
        <v>1253</v>
      </c>
      <c r="AW37" s="263"/>
      <c r="AX37" s="263"/>
      <c r="AY37" s="264"/>
      <c r="AZ37" s="262" t="s">
        <v>113</v>
      </c>
      <c r="BA37" s="263"/>
      <c r="BB37" s="263"/>
      <c r="BC37" s="264"/>
      <c r="BD37" s="195">
        <f>ROUND(ROUND(G29*AG38,0)*(1+AX39),0)+(ROUND(ROUND(S37*AG38,0)*(1+BB39),0))</f>
        <v>703</v>
      </c>
      <c r="BE37" s="29"/>
      <c r="BF37" s="215">
        <f t="shared" si="1"/>
        <v>734</v>
      </c>
    </row>
    <row r="38" spans="1:58" s="155" customFormat="1" ht="17.100000000000001" hidden="1" customHeight="1">
      <c r="A38" s="7">
        <v>16</v>
      </c>
      <c r="B38" s="8">
        <v>3518</v>
      </c>
      <c r="C38" s="9" t="s">
        <v>442</v>
      </c>
      <c r="D38" s="56"/>
      <c r="E38" s="56"/>
      <c r="F38" s="56"/>
      <c r="G38" s="56"/>
      <c r="H38" s="134"/>
      <c r="I38" s="134"/>
      <c r="J38" s="134"/>
      <c r="K38" s="14"/>
      <c r="L38" s="14"/>
      <c r="M38" s="14"/>
      <c r="N38" s="14"/>
      <c r="O38" s="61"/>
      <c r="P38" s="59"/>
      <c r="Q38" s="59"/>
      <c r="R38" s="59"/>
      <c r="S38" s="59"/>
      <c r="T38" s="59"/>
      <c r="U38" s="59"/>
      <c r="V38" s="59"/>
      <c r="W38" s="59"/>
      <c r="X38" s="59"/>
      <c r="Y38" s="67"/>
      <c r="Z38" s="96"/>
      <c r="AA38" s="97"/>
      <c r="AB38" s="97"/>
      <c r="AC38" s="97"/>
      <c r="AD38" s="97"/>
      <c r="AE38" s="97"/>
      <c r="AF38" s="22" t="s">
        <v>1792</v>
      </c>
      <c r="AG38" s="230">
        <v>0.7</v>
      </c>
      <c r="AH38" s="231"/>
      <c r="AI38" s="43" t="s">
        <v>1853</v>
      </c>
      <c r="AJ38" s="20"/>
      <c r="AK38" s="20"/>
      <c r="AL38" s="20"/>
      <c r="AM38" s="20"/>
      <c r="AN38" s="20"/>
      <c r="AO38" s="20"/>
      <c r="AP38" s="20"/>
      <c r="AQ38" s="20"/>
      <c r="AR38" s="20"/>
      <c r="AS38" s="22" t="s">
        <v>1792</v>
      </c>
      <c r="AT38" s="230">
        <v>1</v>
      </c>
      <c r="AU38" s="231"/>
      <c r="AV38" s="262"/>
      <c r="AW38" s="263"/>
      <c r="AX38" s="263"/>
      <c r="AY38" s="264"/>
      <c r="AZ38" s="262"/>
      <c r="BA38" s="263"/>
      <c r="BB38" s="263"/>
      <c r="BC38" s="264"/>
      <c r="BD38" s="195">
        <f>ROUND(ROUND(ROUND(G29*AG38,0)*AT38,0)*(1+AX39),0)+(ROUND(ROUND(ROUND(S37*AG38,0)*AT38,0)*(1+BB39),0))</f>
        <v>703</v>
      </c>
      <c r="BE38" s="29"/>
      <c r="BF38" s="215">
        <f t="shared" si="1"/>
        <v>393</v>
      </c>
    </row>
    <row r="39" spans="1:58" s="155" customFormat="1" ht="17.100000000000001" customHeight="1">
      <c r="A39" s="7">
        <v>16</v>
      </c>
      <c r="B39" s="8">
        <v>3519</v>
      </c>
      <c r="C39" s="9" t="s">
        <v>1129</v>
      </c>
      <c r="D39" s="56"/>
      <c r="E39" s="56"/>
      <c r="F39" s="56"/>
      <c r="G39" s="56"/>
      <c r="H39" s="134"/>
      <c r="I39" s="134"/>
      <c r="J39" s="134"/>
      <c r="K39" s="14"/>
      <c r="L39" s="14"/>
      <c r="M39" s="14"/>
      <c r="N39" s="14"/>
      <c r="O39" s="259" t="s">
        <v>260</v>
      </c>
      <c r="P39" s="256"/>
      <c r="Q39" s="256"/>
      <c r="R39" s="256"/>
      <c r="S39" s="256"/>
      <c r="T39" s="256"/>
      <c r="U39" s="256"/>
      <c r="V39" s="256"/>
      <c r="W39" s="256"/>
      <c r="X39" s="256"/>
      <c r="Y39" s="52"/>
      <c r="Z39" s="16"/>
      <c r="AA39" s="16"/>
      <c r="AB39" s="16"/>
      <c r="AC39" s="16"/>
      <c r="AD39" s="28"/>
      <c r="AE39" s="28"/>
      <c r="AF39" s="16"/>
      <c r="AG39" s="44"/>
      <c r="AH39" s="45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26"/>
      <c r="AT39" s="39"/>
      <c r="AU39" s="40"/>
      <c r="AV39" s="76" t="s">
        <v>1854</v>
      </c>
      <c r="AW39" s="51" t="s">
        <v>1792</v>
      </c>
      <c r="AX39" s="239">
        <v>0.25</v>
      </c>
      <c r="AY39" s="239"/>
      <c r="AZ39" s="76" t="s">
        <v>1855</v>
      </c>
      <c r="BA39" s="51" t="s">
        <v>1792</v>
      </c>
      <c r="BB39" s="239">
        <v>0.5</v>
      </c>
      <c r="BC39" s="239"/>
      <c r="BD39" s="195">
        <f>ROUND(G29*(1+AX39),0)+(ROUND(S41*(1+BB39),0))</f>
        <v>1124</v>
      </c>
      <c r="BE39" s="29"/>
      <c r="BF39" s="215"/>
    </row>
    <row r="40" spans="1:58" s="155" customFormat="1" ht="17.100000000000001" customHeight="1">
      <c r="A40" s="7">
        <v>16</v>
      </c>
      <c r="B40" s="8">
        <v>3520</v>
      </c>
      <c r="C40" s="9" t="s">
        <v>1130</v>
      </c>
      <c r="D40" s="56"/>
      <c r="E40" s="56"/>
      <c r="F40" s="56"/>
      <c r="G40" s="56"/>
      <c r="H40" s="134"/>
      <c r="I40" s="134"/>
      <c r="J40" s="134"/>
      <c r="K40" s="14"/>
      <c r="L40" s="14"/>
      <c r="M40" s="14"/>
      <c r="N40" s="14"/>
      <c r="O40" s="257"/>
      <c r="P40" s="258"/>
      <c r="Q40" s="258"/>
      <c r="R40" s="258"/>
      <c r="S40" s="258"/>
      <c r="T40" s="258"/>
      <c r="U40" s="258"/>
      <c r="V40" s="258"/>
      <c r="W40" s="258"/>
      <c r="X40" s="258"/>
      <c r="Y40" s="48"/>
      <c r="Z40" s="19"/>
      <c r="AA40" s="20"/>
      <c r="AB40" s="20"/>
      <c r="AC40" s="20"/>
      <c r="AD40" s="31"/>
      <c r="AE40" s="31"/>
      <c r="AF40" s="122"/>
      <c r="AG40" s="122"/>
      <c r="AH40" s="129"/>
      <c r="AI40" s="43" t="s">
        <v>1853</v>
      </c>
      <c r="AJ40" s="20"/>
      <c r="AK40" s="20"/>
      <c r="AL40" s="20"/>
      <c r="AM40" s="20"/>
      <c r="AN40" s="20"/>
      <c r="AO40" s="20"/>
      <c r="AP40" s="20"/>
      <c r="AQ40" s="20"/>
      <c r="AR40" s="20"/>
      <c r="AS40" s="22" t="s">
        <v>1792</v>
      </c>
      <c r="AT40" s="230">
        <v>1</v>
      </c>
      <c r="AU40" s="231"/>
      <c r="AV40" s="76"/>
      <c r="AW40" s="77"/>
      <c r="AX40" s="77"/>
      <c r="AY40" s="67" t="s">
        <v>824</v>
      </c>
      <c r="AZ40" s="76"/>
      <c r="BA40" s="77"/>
      <c r="BB40" s="77"/>
      <c r="BC40" s="67" t="s">
        <v>824</v>
      </c>
      <c r="BD40" s="195">
        <f>ROUND(ROUND(G29*AT40,0)*(1+AX39),0)+(ROUND(ROUND(S41*AT40,0)*(1+BB39),0))</f>
        <v>1124</v>
      </c>
      <c r="BE40" s="29"/>
      <c r="BF40" s="215"/>
    </row>
    <row r="41" spans="1:58" s="155" customFormat="1" ht="17.100000000000001" customHeight="1">
      <c r="A41" s="7">
        <v>16</v>
      </c>
      <c r="B41" s="8">
        <v>3521</v>
      </c>
      <c r="C41" s="9" t="s">
        <v>443</v>
      </c>
      <c r="D41" s="56"/>
      <c r="E41" s="56"/>
      <c r="F41" s="56"/>
      <c r="G41" s="56"/>
      <c r="H41" s="134"/>
      <c r="I41" s="134"/>
      <c r="J41" s="134"/>
      <c r="K41" s="14"/>
      <c r="L41" s="14"/>
      <c r="M41" s="14"/>
      <c r="N41" s="14"/>
      <c r="O41" s="140"/>
      <c r="P41" s="135"/>
      <c r="Q41" s="135"/>
      <c r="R41" s="135"/>
      <c r="S41" s="261">
        <v>422</v>
      </c>
      <c r="T41" s="261"/>
      <c r="U41" s="14" t="s">
        <v>121</v>
      </c>
      <c r="V41" s="14"/>
      <c r="W41" s="24"/>
      <c r="X41" s="27"/>
      <c r="Y41" s="27"/>
      <c r="Z41" s="117" t="s">
        <v>265</v>
      </c>
      <c r="AA41" s="92"/>
      <c r="AB41" s="92"/>
      <c r="AC41" s="92"/>
      <c r="AD41" s="92"/>
      <c r="AE41" s="92"/>
      <c r="AF41" s="24" t="s">
        <v>1792</v>
      </c>
      <c r="AG41" s="239">
        <v>0.7</v>
      </c>
      <c r="AH41" s="240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26"/>
      <c r="AT41" s="39"/>
      <c r="AU41" s="40"/>
      <c r="AV41" s="76"/>
      <c r="AW41" s="77"/>
      <c r="AX41" s="77"/>
      <c r="AY41" s="78"/>
      <c r="AZ41" s="76"/>
      <c r="BA41" s="77"/>
      <c r="BB41" s="77"/>
      <c r="BC41" s="78"/>
      <c r="BD41" s="195">
        <f>ROUND(ROUND(G29*AG42,0)*(1+AX39),0)+(ROUND(ROUND(S41*AG42,0)*(1+BB39),0))</f>
        <v>787</v>
      </c>
      <c r="BE41" s="29"/>
      <c r="BF41" s="215">
        <f t="shared" si="1"/>
        <v>815</v>
      </c>
    </row>
    <row r="42" spans="1:58" s="155" customFormat="1" ht="17.100000000000001" hidden="1" customHeight="1">
      <c r="A42" s="7">
        <v>16</v>
      </c>
      <c r="B42" s="8">
        <v>3522</v>
      </c>
      <c r="C42" s="9" t="s">
        <v>444</v>
      </c>
      <c r="D42" s="57"/>
      <c r="E42" s="58"/>
      <c r="F42" s="58"/>
      <c r="G42" s="58"/>
      <c r="H42" s="136"/>
      <c r="I42" s="136"/>
      <c r="J42" s="136"/>
      <c r="K42" s="20"/>
      <c r="L42" s="20"/>
      <c r="M42" s="20"/>
      <c r="N42" s="21"/>
      <c r="O42" s="61"/>
      <c r="P42" s="59"/>
      <c r="Q42" s="59"/>
      <c r="R42" s="59"/>
      <c r="S42" s="59"/>
      <c r="T42" s="59"/>
      <c r="U42" s="59"/>
      <c r="V42" s="59"/>
      <c r="W42" s="59"/>
      <c r="X42" s="59"/>
      <c r="Y42" s="67"/>
      <c r="Z42" s="96"/>
      <c r="AA42" s="97"/>
      <c r="AB42" s="97"/>
      <c r="AC42" s="97"/>
      <c r="AD42" s="97"/>
      <c r="AE42" s="97"/>
      <c r="AF42" s="22" t="s">
        <v>1792</v>
      </c>
      <c r="AG42" s="230">
        <v>0.7</v>
      </c>
      <c r="AH42" s="231"/>
      <c r="AI42" s="43" t="s">
        <v>1853</v>
      </c>
      <c r="AJ42" s="20"/>
      <c r="AK42" s="20"/>
      <c r="AL42" s="20"/>
      <c r="AM42" s="20"/>
      <c r="AN42" s="20"/>
      <c r="AO42" s="20"/>
      <c r="AP42" s="20"/>
      <c r="AQ42" s="20"/>
      <c r="AR42" s="20"/>
      <c r="AS42" s="22" t="s">
        <v>1792</v>
      </c>
      <c r="AT42" s="230">
        <v>1</v>
      </c>
      <c r="AU42" s="231"/>
      <c r="AV42" s="76"/>
      <c r="AW42" s="77"/>
      <c r="AX42" s="77"/>
      <c r="AY42" s="78"/>
      <c r="AZ42" s="76"/>
      <c r="BA42" s="77"/>
      <c r="BB42" s="77"/>
      <c r="BC42" s="78"/>
      <c r="BD42" s="195">
        <f>ROUND(ROUND(ROUND(G29*AG42,0)*AT42,0)*(1+AX39),0)+(ROUND(ROUND(ROUND(S41*AG42,0)*AT42,0)*(1+BB39),0))</f>
        <v>787</v>
      </c>
      <c r="BE42" s="29"/>
    </row>
    <row r="43" spans="1:58" s="155" customFormat="1" ht="17.100000000000001" customHeight="1">
      <c r="A43" s="7">
        <v>16</v>
      </c>
      <c r="B43" s="8">
        <v>3523</v>
      </c>
      <c r="C43" s="9" t="s">
        <v>1131</v>
      </c>
      <c r="D43" s="242" t="s">
        <v>1213</v>
      </c>
      <c r="E43" s="256"/>
      <c r="F43" s="256"/>
      <c r="G43" s="256"/>
      <c r="H43" s="256"/>
      <c r="I43" s="256"/>
      <c r="J43" s="256"/>
      <c r="K43" s="256"/>
      <c r="L43" s="256"/>
      <c r="M43" s="256"/>
      <c r="N43" s="15"/>
      <c r="O43" s="259" t="s">
        <v>257</v>
      </c>
      <c r="P43" s="256"/>
      <c r="Q43" s="256"/>
      <c r="R43" s="256"/>
      <c r="S43" s="256"/>
      <c r="T43" s="256"/>
      <c r="U43" s="256"/>
      <c r="V43" s="256"/>
      <c r="W43" s="256"/>
      <c r="X43" s="256"/>
      <c r="Y43" s="52"/>
      <c r="Z43" s="16"/>
      <c r="AA43" s="16"/>
      <c r="AB43" s="16"/>
      <c r="AC43" s="16"/>
      <c r="AD43" s="28"/>
      <c r="AE43" s="28"/>
      <c r="AF43" s="16"/>
      <c r="AG43" s="44"/>
      <c r="AH43" s="45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26"/>
      <c r="AT43" s="39"/>
      <c r="AU43" s="40"/>
      <c r="AV43" s="76"/>
      <c r="AW43" s="77"/>
      <c r="AX43" s="77"/>
      <c r="AY43" s="78"/>
      <c r="AZ43" s="76"/>
      <c r="BA43" s="77"/>
      <c r="BB43" s="77"/>
      <c r="BC43" s="78"/>
      <c r="BD43" s="195">
        <f>ROUND(G45*(1+AX39),0)+(ROUND(S45*(1+BB39),0))</f>
        <v>836</v>
      </c>
      <c r="BE43" s="29"/>
    </row>
    <row r="44" spans="1:58" s="155" customFormat="1" ht="17.100000000000001" customHeight="1">
      <c r="A44" s="7">
        <v>16</v>
      </c>
      <c r="B44" s="8">
        <v>3524</v>
      </c>
      <c r="C44" s="9" t="s">
        <v>1132</v>
      </c>
      <c r="D44" s="257"/>
      <c r="E44" s="258"/>
      <c r="F44" s="258"/>
      <c r="G44" s="258"/>
      <c r="H44" s="258"/>
      <c r="I44" s="258"/>
      <c r="J44" s="258"/>
      <c r="K44" s="258"/>
      <c r="L44" s="258"/>
      <c r="M44" s="258"/>
      <c r="N44" s="133"/>
      <c r="O44" s="257"/>
      <c r="P44" s="258"/>
      <c r="Q44" s="258"/>
      <c r="R44" s="258"/>
      <c r="S44" s="258"/>
      <c r="T44" s="258"/>
      <c r="U44" s="258"/>
      <c r="V44" s="258"/>
      <c r="W44" s="258"/>
      <c r="X44" s="258"/>
      <c r="Y44" s="48"/>
      <c r="Z44" s="19"/>
      <c r="AA44" s="20"/>
      <c r="AB44" s="20"/>
      <c r="AC44" s="20"/>
      <c r="AD44" s="31"/>
      <c r="AE44" s="31"/>
      <c r="AF44" s="122"/>
      <c r="AG44" s="122"/>
      <c r="AH44" s="129"/>
      <c r="AI44" s="43" t="s">
        <v>1853</v>
      </c>
      <c r="AJ44" s="20"/>
      <c r="AK44" s="20"/>
      <c r="AL44" s="20"/>
      <c r="AM44" s="20"/>
      <c r="AN44" s="20"/>
      <c r="AO44" s="20"/>
      <c r="AP44" s="20"/>
      <c r="AQ44" s="20"/>
      <c r="AR44" s="20"/>
      <c r="AS44" s="22" t="s">
        <v>1792</v>
      </c>
      <c r="AT44" s="230">
        <v>1</v>
      </c>
      <c r="AU44" s="231"/>
      <c r="AV44" s="76"/>
      <c r="AW44" s="77"/>
      <c r="AX44" s="77"/>
      <c r="AY44" s="78"/>
      <c r="AZ44" s="76"/>
      <c r="BA44" s="77"/>
      <c r="BB44" s="77"/>
      <c r="BC44" s="78"/>
      <c r="BD44" s="195">
        <f>ROUND(ROUND(G45*AT44,0)*(1+AX39),0)+(ROUND(ROUND(S45*AT44,0)*(1+BB39),0))</f>
        <v>836</v>
      </c>
      <c r="BE44" s="29"/>
    </row>
    <row r="45" spans="1:58" s="155" customFormat="1" ht="17.100000000000001" customHeight="1">
      <c r="A45" s="7">
        <v>16</v>
      </c>
      <c r="B45" s="8">
        <v>3525</v>
      </c>
      <c r="C45" s="9" t="s">
        <v>445</v>
      </c>
      <c r="D45" s="55"/>
      <c r="E45" s="56"/>
      <c r="F45" s="135"/>
      <c r="G45" s="241">
        <v>571</v>
      </c>
      <c r="H45" s="241"/>
      <c r="I45" s="14" t="s">
        <v>121</v>
      </c>
      <c r="J45" s="14"/>
      <c r="K45" s="24"/>
      <c r="L45" s="27"/>
      <c r="M45" s="27"/>
      <c r="N45" s="133"/>
      <c r="O45" s="135"/>
      <c r="P45" s="135"/>
      <c r="Q45" s="135"/>
      <c r="R45" s="135"/>
      <c r="S45" s="260">
        <v>81</v>
      </c>
      <c r="T45" s="260"/>
      <c r="U45" s="14" t="s">
        <v>121</v>
      </c>
      <c r="V45" s="135"/>
      <c r="W45" s="24"/>
      <c r="X45" s="27"/>
      <c r="Y45" s="27"/>
      <c r="Z45" s="117" t="s">
        <v>265</v>
      </c>
      <c r="AA45" s="92"/>
      <c r="AB45" s="92"/>
      <c r="AC45" s="92"/>
      <c r="AD45" s="92"/>
      <c r="AE45" s="92"/>
      <c r="AF45" s="24" t="s">
        <v>1792</v>
      </c>
      <c r="AG45" s="239">
        <v>0.7</v>
      </c>
      <c r="AH45" s="240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26"/>
      <c r="AT45" s="39"/>
      <c r="AU45" s="40"/>
      <c r="AV45" s="76"/>
      <c r="AW45" s="77"/>
      <c r="AX45" s="77"/>
      <c r="AY45" s="78"/>
      <c r="AZ45" s="76"/>
      <c r="BA45" s="77"/>
      <c r="BB45" s="77"/>
      <c r="BC45" s="78"/>
      <c r="BD45" s="195">
        <f>ROUND(ROUND(G45*AG46,0)*(1+AX39),0)+(ROUND(ROUND(S45*AG46,0)*(1+BB39),0))</f>
        <v>586</v>
      </c>
      <c r="BE45" s="29"/>
      <c r="BF45" s="215">
        <f>$G$45+S45</f>
        <v>652</v>
      </c>
    </row>
    <row r="46" spans="1:58" s="155" customFormat="1" ht="17.100000000000001" hidden="1" customHeight="1">
      <c r="A46" s="7">
        <v>16</v>
      </c>
      <c r="B46" s="8">
        <v>3526</v>
      </c>
      <c r="C46" s="9" t="s">
        <v>446</v>
      </c>
      <c r="D46" s="55"/>
      <c r="E46" s="56"/>
      <c r="F46" s="56"/>
      <c r="G46" s="135"/>
      <c r="H46" s="135"/>
      <c r="I46" s="135"/>
      <c r="J46" s="135"/>
      <c r="K46" s="135"/>
      <c r="L46" s="135"/>
      <c r="M46" s="67"/>
      <c r="N46" s="18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67"/>
      <c r="Z46" s="96"/>
      <c r="AA46" s="97"/>
      <c r="AB46" s="97"/>
      <c r="AC46" s="97"/>
      <c r="AD46" s="97"/>
      <c r="AE46" s="97"/>
      <c r="AF46" s="22" t="s">
        <v>1792</v>
      </c>
      <c r="AG46" s="230">
        <v>0.7</v>
      </c>
      <c r="AH46" s="231"/>
      <c r="AI46" s="43" t="s">
        <v>1853</v>
      </c>
      <c r="AJ46" s="20"/>
      <c r="AK46" s="20"/>
      <c r="AL46" s="20"/>
      <c r="AM46" s="20"/>
      <c r="AN46" s="20"/>
      <c r="AO46" s="20"/>
      <c r="AP46" s="20"/>
      <c r="AQ46" s="20"/>
      <c r="AR46" s="20"/>
      <c r="AS46" s="22" t="s">
        <v>1792</v>
      </c>
      <c r="AT46" s="230">
        <v>1</v>
      </c>
      <c r="AU46" s="231"/>
      <c r="AV46" s="76"/>
      <c r="AW46" s="77"/>
      <c r="AX46" s="77"/>
      <c r="AY46" s="78"/>
      <c r="AZ46" s="76"/>
      <c r="BA46" s="77"/>
      <c r="BB46" s="77"/>
      <c r="BC46" s="78"/>
      <c r="BD46" s="195">
        <f>ROUND(ROUND(ROUND(G45*AG46,0)*AT46,0)*(1+AX39),0)+(ROUND(ROUND(ROUND(S45*AG46,0)*AT46,0)*(1+BB39),0))</f>
        <v>586</v>
      </c>
      <c r="BE46" s="29"/>
      <c r="BF46" s="215">
        <f t="shared" ref="BF46:BF53" si="2">$G$45+S46</f>
        <v>571</v>
      </c>
    </row>
    <row r="47" spans="1:58" s="155" customFormat="1" ht="17.100000000000001" customHeight="1">
      <c r="A47" s="7">
        <v>16</v>
      </c>
      <c r="B47" s="8">
        <v>3527</v>
      </c>
      <c r="C47" s="9" t="s">
        <v>1133</v>
      </c>
      <c r="D47" s="55"/>
      <c r="E47" s="56"/>
      <c r="F47" s="56"/>
      <c r="G47" s="56"/>
      <c r="H47" s="134"/>
      <c r="I47" s="134"/>
      <c r="J47" s="134"/>
      <c r="K47" s="14"/>
      <c r="L47" s="14"/>
      <c r="M47" s="14"/>
      <c r="N47" s="18"/>
      <c r="O47" s="259" t="s">
        <v>258</v>
      </c>
      <c r="P47" s="256"/>
      <c r="Q47" s="256"/>
      <c r="R47" s="256"/>
      <c r="S47" s="256"/>
      <c r="T47" s="256"/>
      <c r="U47" s="256"/>
      <c r="V47" s="256"/>
      <c r="W47" s="256"/>
      <c r="X47" s="256"/>
      <c r="Y47" s="52"/>
      <c r="Z47" s="16"/>
      <c r="AA47" s="16"/>
      <c r="AB47" s="16"/>
      <c r="AC47" s="16"/>
      <c r="AD47" s="28"/>
      <c r="AE47" s="28"/>
      <c r="AF47" s="16"/>
      <c r="AG47" s="44"/>
      <c r="AH47" s="45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26"/>
      <c r="AT47" s="39"/>
      <c r="AU47" s="40"/>
      <c r="AV47" s="76"/>
      <c r="AW47" s="77"/>
      <c r="AX47" s="77"/>
      <c r="AY47" s="78"/>
      <c r="AZ47" s="76"/>
      <c r="BA47" s="77"/>
      <c r="BB47" s="77"/>
      <c r="BC47" s="78"/>
      <c r="BD47" s="195">
        <f>ROUND(G45*(1+AX39),0)+(ROUND(S49*(1+BB39),0))</f>
        <v>959</v>
      </c>
      <c r="BE47" s="29"/>
      <c r="BF47" s="215"/>
    </row>
    <row r="48" spans="1:58" s="155" customFormat="1" ht="17.100000000000001" customHeight="1">
      <c r="A48" s="7">
        <v>16</v>
      </c>
      <c r="B48" s="8">
        <v>3528</v>
      </c>
      <c r="C48" s="9" t="s">
        <v>1134</v>
      </c>
      <c r="D48" s="56"/>
      <c r="E48" s="56"/>
      <c r="F48" s="56"/>
      <c r="G48" s="56"/>
      <c r="H48" s="134"/>
      <c r="I48" s="134"/>
      <c r="J48" s="134"/>
      <c r="K48" s="14"/>
      <c r="L48" s="14"/>
      <c r="M48" s="14"/>
      <c r="N48" s="18"/>
      <c r="O48" s="257"/>
      <c r="P48" s="258"/>
      <c r="Q48" s="258"/>
      <c r="R48" s="258"/>
      <c r="S48" s="258"/>
      <c r="T48" s="258"/>
      <c r="U48" s="258"/>
      <c r="V48" s="258"/>
      <c r="W48" s="258"/>
      <c r="X48" s="258"/>
      <c r="Y48" s="48"/>
      <c r="Z48" s="19"/>
      <c r="AA48" s="20"/>
      <c r="AB48" s="20"/>
      <c r="AC48" s="20"/>
      <c r="AD48" s="31"/>
      <c r="AE48" s="31"/>
      <c r="AF48" s="122"/>
      <c r="AG48" s="122"/>
      <c r="AH48" s="129"/>
      <c r="AI48" s="43" t="s">
        <v>1853</v>
      </c>
      <c r="AJ48" s="20"/>
      <c r="AK48" s="20"/>
      <c r="AL48" s="20"/>
      <c r="AM48" s="20"/>
      <c r="AN48" s="20"/>
      <c r="AO48" s="20"/>
      <c r="AP48" s="20"/>
      <c r="AQ48" s="20"/>
      <c r="AR48" s="20"/>
      <c r="AS48" s="22" t="s">
        <v>1792</v>
      </c>
      <c r="AT48" s="230">
        <v>1</v>
      </c>
      <c r="AU48" s="231"/>
      <c r="AV48" s="76"/>
      <c r="AW48" s="77"/>
      <c r="AX48" s="77"/>
      <c r="AY48" s="78"/>
      <c r="AZ48" s="76"/>
      <c r="BA48" s="77"/>
      <c r="BB48" s="77"/>
      <c r="BC48" s="78"/>
      <c r="BD48" s="195">
        <f>ROUND(ROUND(G45*AT48,0)*(1+AX39),0)+(ROUND(ROUND(S49*AT48,0)*(1+BB39),0))</f>
        <v>959</v>
      </c>
      <c r="BE48" s="29"/>
      <c r="BF48" s="215"/>
    </row>
    <row r="49" spans="1:58" s="155" customFormat="1" ht="17.100000000000001" customHeight="1">
      <c r="A49" s="7">
        <v>16</v>
      </c>
      <c r="B49" s="8">
        <v>3529</v>
      </c>
      <c r="C49" s="9" t="s">
        <v>447</v>
      </c>
      <c r="D49" s="56"/>
      <c r="E49" s="56"/>
      <c r="F49" s="56"/>
      <c r="G49" s="56"/>
      <c r="H49" s="134"/>
      <c r="I49" s="134"/>
      <c r="J49" s="134"/>
      <c r="K49" s="14"/>
      <c r="L49" s="14"/>
      <c r="M49" s="14"/>
      <c r="N49" s="18"/>
      <c r="O49" s="135"/>
      <c r="P49" s="135"/>
      <c r="Q49" s="135"/>
      <c r="R49" s="135"/>
      <c r="S49" s="261">
        <v>163</v>
      </c>
      <c r="T49" s="261"/>
      <c r="U49" s="14" t="s">
        <v>121</v>
      </c>
      <c r="V49" s="135"/>
      <c r="W49" s="24"/>
      <c r="X49" s="27"/>
      <c r="Y49" s="27"/>
      <c r="Z49" s="117" t="s">
        <v>265</v>
      </c>
      <c r="AA49" s="92"/>
      <c r="AB49" s="92"/>
      <c r="AC49" s="92"/>
      <c r="AD49" s="92"/>
      <c r="AE49" s="92"/>
      <c r="AF49" s="24" t="s">
        <v>1792</v>
      </c>
      <c r="AG49" s="239">
        <v>0.7</v>
      </c>
      <c r="AH49" s="240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26"/>
      <c r="AT49" s="39"/>
      <c r="AU49" s="40"/>
      <c r="AV49" s="76"/>
      <c r="AW49" s="77"/>
      <c r="AX49" s="77"/>
      <c r="AY49" s="78"/>
      <c r="AZ49" s="76"/>
      <c r="BA49" s="77"/>
      <c r="BB49" s="77"/>
      <c r="BC49" s="78"/>
      <c r="BD49" s="195">
        <f>ROUND(ROUND(G45*AG50,0)*(1+AX39),0)+(ROUND(ROUND(S49*AG50,0)*(1+BB39),0))</f>
        <v>671</v>
      </c>
      <c r="BE49" s="29"/>
      <c r="BF49" s="215">
        <f t="shared" si="2"/>
        <v>734</v>
      </c>
    </row>
    <row r="50" spans="1:58" s="155" customFormat="1" ht="17.100000000000001" hidden="1" customHeight="1">
      <c r="A50" s="7">
        <v>16</v>
      </c>
      <c r="B50" s="8">
        <v>3530</v>
      </c>
      <c r="C50" s="9" t="s">
        <v>448</v>
      </c>
      <c r="D50" s="56"/>
      <c r="E50" s="56"/>
      <c r="F50" s="56"/>
      <c r="G50" s="56"/>
      <c r="H50" s="134"/>
      <c r="I50" s="134"/>
      <c r="J50" s="134"/>
      <c r="K50" s="14"/>
      <c r="L50" s="14"/>
      <c r="M50" s="14"/>
      <c r="N50" s="18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67"/>
      <c r="Z50" s="96"/>
      <c r="AA50" s="97"/>
      <c r="AB50" s="97"/>
      <c r="AC50" s="97"/>
      <c r="AD50" s="97"/>
      <c r="AE50" s="97"/>
      <c r="AF50" s="22" t="s">
        <v>1792</v>
      </c>
      <c r="AG50" s="230">
        <v>0.7</v>
      </c>
      <c r="AH50" s="231"/>
      <c r="AI50" s="43" t="s">
        <v>1853</v>
      </c>
      <c r="AJ50" s="20"/>
      <c r="AK50" s="20"/>
      <c r="AL50" s="20"/>
      <c r="AM50" s="20"/>
      <c r="AN50" s="20"/>
      <c r="AO50" s="20"/>
      <c r="AP50" s="20"/>
      <c r="AQ50" s="20"/>
      <c r="AR50" s="20"/>
      <c r="AS50" s="22" t="s">
        <v>1792</v>
      </c>
      <c r="AT50" s="230">
        <v>1</v>
      </c>
      <c r="AU50" s="231"/>
      <c r="AV50" s="76"/>
      <c r="AW50" s="77"/>
      <c r="AX50" s="77"/>
      <c r="AY50" s="78"/>
      <c r="AZ50" s="76"/>
      <c r="BA50" s="77"/>
      <c r="BB50" s="77"/>
      <c r="BC50" s="78"/>
      <c r="BD50" s="195">
        <f>ROUND(ROUND(ROUND(G45*AG50,0)*AT50,0)*(1+AX39),0)+(ROUND(ROUND(ROUND(S49*AG50,0)*AT50,0)*(1+BB39),0))</f>
        <v>671</v>
      </c>
      <c r="BE50" s="29"/>
      <c r="BF50" s="215">
        <f t="shared" si="2"/>
        <v>571</v>
      </c>
    </row>
    <row r="51" spans="1:58" s="155" customFormat="1" ht="17.100000000000001" customHeight="1">
      <c r="A51" s="7">
        <v>16</v>
      </c>
      <c r="B51" s="8">
        <v>3531</v>
      </c>
      <c r="C51" s="9" t="s">
        <v>1135</v>
      </c>
      <c r="D51" s="56"/>
      <c r="E51" s="56"/>
      <c r="F51" s="56"/>
      <c r="G51" s="56"/>
      <c r="H51" s="134"/>
      <c r="I51" s="134"/>
      <c r="J51" s="134"/>
      <c r="K51" s="14"/>
      <c r="L51" s="14"/>
      <c r="M51" s="14"/>
      <c r="N51" s="14"/>
      <c r="O51" s="259" t="s">
        <v>259</v>
      </c>
      <c r="P51" s="256"/>
      <c r="Q51" s="256"/>
      <c r="R51" s="256"/>
      <c r="S51" s="256"/>
      <c r="T51" s="256"/>
      <c r="U51" s="256"/>
      <c r="V51" s="256"/>
      <c r="W51" s="256"/>
      <c r="X51" s="256"/>
      <c r="Y51" s="52"/>
      <c r="Z51" s="16"/>
      <c r="AA51" s="16"/>
      <c r="AB51" s="16"/>
      <c r="AC51" s="16"/>
      <c r="AD51" s="28"/>
      <c r="AE51" s="28"/>
      <c r="AF51" s="16"/>
      <c r="AG51" s="44"/>
      <c r="AH51" s="45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26"/>
      <c r="AT51" s="39"/>
      <c r="AU51" s="40"/>
      <c r="AV51" s="76"/>
      <c r="AW51" s="77"/>
      <c r="AX51" s="77"/>
      <c r="AY51" s="78"/>
      <c r="AZ51" s="76"/>
      <c r="BA51" s="77"/>
      <c r="BB51" s="77"/>
      <c r="BC51" s="78"/>
      <c r="BD51" s="195">
        <f>ROUND(G45*(1+AX39),0)+(ROUND(S53*(1+BB39),0))</f>
        <v>1080</v>
      </c>
      <c r="BE51" s="29"/>
      <c r="BF51" s="215"/>
    </row>
    <row r="52" spans="1:58" s="155" customFormat="1" ht="17.100000000000001" customHeight="1">
      <c r="A52" s="7">
        <v>16</v>
      </c>
      <c r="B52" s="8">
        <v>3532</v>
      </c>
      <c r="C52" s="9" t="s">
        <v>1136</v>
      </c>
      <c r="D52" s="56"/>
      <c r="E52" s="56"/>
      <c r="F52" s="56"/>
      <c r="G52" s="56"/>
      <c r="H52" s="134"/>
      <c r="I52" s="134"/>
      <c r="J52" s="134"/>
      <c r="K52" s="14"/>
      <c r="L52" s="14"/>
      <c r="M52" s="14"/>
      <c r="N52" s="14"/>
      <c r="O52" s="257"/>
      <c r="P52" s="258"/>
      <c r="Q52" s="258"/>
      <c r="R52" s="258"/>
      <c r="S52" s="258"/>
      <c r="T52" s="258"/>
      <c r="U52" s="258"/>
      <c r="V52" s="258"/>
      <c r="W52" s="258"/>
      <c r="X52" s="258"/>
      <c r="Y52" s="48"/>
      <c r="Z52" s="19"/>
      <c r="AA52" s="20"/>
      <c r="AB52" s="20"/>
      <c r="AC52" s="20"/>
      <c r="AD52" s="31"/>
      <c r="AE52" s="31"/>
      <c r="AF52" s="122"/>
      <c r="AG52" s="122"/>
      <c r="AH52" s="129"/>
      <c r="AI52" s="43" t="s">
        <v>1853</v>
      </c>
      <c r="AJ52" s="20"/>
      <c r="AK52" s="20"/>
      <c r="AL52" s="20"/>
      <c r="AM52" s="20"/>
      <c r="AN52" s="20"/>
      <c r="AO52" s="20"/>
      <c r="AP52" s="20"/>
      <c r="AQ52" s="20"/>
      <c r="AR52" s="20"/>
      <c r="AS52" s="22" t="s">
        <v>1792</v>
      </c>
      <c r="AT52" s="230">
        <v>1</v>
      </c>
      <c r="AU52" s="231"/>
      <c r="AV52" s="76"/>
      <c r="AW52" s="77"/>
      <c r="AX52" s="77"/>
      <c r="AY52" s="78"/>
      <c r="AZ52" s="76"/>
      <c r="BA52" s="77"/>
      <c r="BB52" s="77"/>
      <c r="BC52" s="78"/>
      <c r="BD52" s="195">
        <f>ROUND(ROUND(G45*AT52,0)*(1+AX39),0)+(ROUND(ROUND(S53*AT52,0)*(1+BB39),0))</f>
        <v>1080</v>
      </c>
      <c r="BE52" s="29"/>
      <c r="BF52" s="215"/>
    </row>
    <row r="53" spans="1:58" s="155" customFormat="1" ht="17.100000000000001" customHeight="1">
      <c r="A53" s="7">
        <v>16</v>
      </c>
      <c r="B53" s="8">
        <v>3533</v>
      </c>
      <c r="C53" s="9" t="s">
        <v>449</v>
      </c>
      <c r="D53" s="56"/>
      <c r="E53" s="56"/>
      <c r="F53" s="56"/>
      <c r="G53" s="56"/>
      <c r="H53" s="134"/>
      <c r="I53" s="134"/>
      <c r="J53" s="134"/>
      <c r="K53" s="14"/>
      <c r="L53" s="14"/>
      <c r="M53" s="14"/>
      <c r="N53" s="14"/>
      <c r="O53" s="140"/>
      <c r="P53" s="135"/>
      <c r="Q53" s="135"/>
      <c r="R53" s="135"/>
      <c r="S53" s="261">
        <v>244</v>
      </c>
      <c r="T53" s="261"/>
      <c r="U53" s="14" t="s">
        <v>121</v>
      </c>
      <c r="V53" s="135"/>
      <c r="W53" s="24"/>
      <c r="X53" s="27"/>
      <c r="Y53" s="27"/>
      <c r="Z53" s="117" t="s">
        <v>265</v>
      </c>
      <c r="AA53" s="92"/>
      <c r="AB53" s="92"/>
      <c r="AC53" s="92"/>
      <c r="AD53" s="92"/>
      <c r="AE53" s="92"/>
      <c r="AF53" s="24" t="s">
        <v>1792</v>
      </c>
      <c r="AG53" s="239">
        <v>0.7</v>
      </c>
      <c r="AH53" s="240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26"/>
      <c r="AT53" s="39"/>
      <c r="AU53" s="40"/>
      <c r="AV53" s="76"/>
      <c r="AW53" s="77"/>
      <c r="AX53" s="77"/>
      <c r="AY53" s="78"/>
      <c r="AZ53" s="76"/>
      <c r="BA53" s="77"/>
      <c r="BB53" s="77"/>
      <c r="BC53" s="78"/>
      <c r="BD53" s="195">
        <f>ROUND(ROUND(G45*AG54,0)*(1+AX39),0)+(ROUND(ROUND(S53*AG54,0)*(1+BB39),0))</f>
        <v>757</v>
      </c>
      <c r="BE53" s="29"/>
      <c r="BF53" s="215">
        <f t="shared" si="2"/>
        <v>815</v>
      </c>
    </row>
    <row r="54" spans="1:58" s="155" customFormat="1" ht="17.100000000000001" hidden="1" customHeight="1">
      <c r="A54" s="7">
        <v>16</v>
      </c>
      <c r="B54" s="8">
        <v>3534</v>
      </c>
      <c r="C54" s="9" t="s">
        <v>450</v>
      </c>
      <c r="D54" s="57"/>
      <c r="E54" s="58"/>
      <c r="F54" s="58"/>
      <c r="G54" s="58"/>
      <c r="H54" s="136"/>
      <c r="I54" s="136"/>
      <c r="J54" s="136"/>
      <c r="K54" s="20"/>
      <c r="L54" s="20"/>
      <c r="M54" s="20"/>
      <c r="N54" s="21"/>
      <c r="O54" s="61"/>
      <c r="P54" s="59"/>
      <c r="Q54" s="59"/>
      <c r="R54" s="59"/>
      <c r="S54" s="59"/>
      <c r="T54" s="59"/>
      <c r="U54" s="59"/>
      <c r="V54" s="59"/>
      <c r="W54" s="59"/>
      <c r="X54" s="59"/>
      <c r="Y54" s="67"/>
      <c r="Z54" s="96"/>
      <c r="AA54" s="97"/>
      <c r="AB54" s="97"/>
      <c r="AC54" s="97"/>
      <c r="AD54" s="97"/>
      <c r="AE54" s="97"/>
      <c r="AF54" s="22" t="s">
        <v>1792</v>
      </c>
      <c r="AG54" s="230">
        <v>0.7</v>
      </c>
      <c r="AH54" s="231"/>
      <c r="AI54" s="43" t="s">
        <v>1853</v>
      </c>
      <c r="AJ54" s="20"/>
      <c r="AK54" s="20"/>
      <c r="AL54" s="20"/>
      <c r="AM54" s="20"/>
      <c r="AN54" s="20"/>
      <c r="AO54" s="20"/>
      <c r="AP54" s="20"/>
      <c r="AQ54" s="20"/>
      <c r="AR54" s="20"/>
      <c r="AS54" s="22" t="s">
        <v>1792</v>
      </c>
      <c r="AT54" s="230">
        <v>1</v>
      </c>
      <c r="AU54" s="231"/>
      <c r="AV54" s="76"/>
      <c r="AW54" s="77"/>
      <c r="AX54" s="77"/>
      <c r="AY54" s="78"/>
      <c r="AZ54" s="76"/>
      <c r="BA54" s="77"/>
      <c r="BB54" s="77"/>
      <c r="BC54" s="78"/>
      <c r="BD54" s="195">
        <f>ROUND(ROUND(ROUND(G45*AG54,0)*AT54,0)*(1+AX39),0)+(ROUND(ROUND(ROUND(S53*AG54,0)*AT54,0)*(1+BB39),0))</f>
        <v>757</v>
      </c>
      <c r="BE54" s="29"/>
    </row>
    <row r="55" spans="1:58" s="155" customFormat="1" ht="17.100000000000001" customHeight="1">
      <c r="A55" s="7">
        <v>16</v>
      </c>
      <c r="B55" s="8">
        <v>3535</v>
      </c>
      <c r="C55" s="9" t="s">
        <v>1137</v>
      </c>
      <c r="D55" s="242" t="s">
        <v>240</v>
      </c>
      <c r="E55" s="256"/>
      <c r="F55" s="256"/>
      <c r="G55" s="256"/>
      <c r="H55" s="256"/>
      <c r="I55" s="256"/>
      <c r="J55" s="256"/>
      <c r="K55" s="256"/>
      <c r="L55" s="256"/>
      <c r="M55" s="256"/>
      <c r="N55" s="15"/>
      <c r="O55" s="259" t="s">
        <v>257</v>
      </c>
      <c r="P55" s="256"/>
      <c r="Q55" s="256"/>
      <c r="R55" s="256"/>
      <c r="S55" s="256"/>
      <c r="T55" s="256"/>
      <c r="U55" s="256"/>
      <c r="V55" s="256"/>
      <c r="W55" s="256"/>
      <c r="X55" s="256"/>
      <c r="Y55" s="52"/>
      <c r="Z55" s="16"/>
      <c r="AA55" s="16"/>
      <c r="AB55" s="16"/>
      <c r="AC55" s="16"/>
      <c r="AD55" s="28"/>
      <c r="AE55" s="28"/>
      <c r="AF55" s="16"/>
      <c r="AG55" s="44"/>
      <c r="AH55" s="45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26"/>
      <c r="AT55" s="39"/>
      <c r="AU55" s="40"/>
      <c r="AV55" s="76"/>
      <c r="AW55" s="77"/>
      <c r="AX55" s="77"/>
      <c r="AY55" s="78"/>
      <c r="AZ55" s="76"/>
      <c r="BA55" s="77"/>
      <c r="BB55" s="77"/>
      <c r="BC55" s="78"/>
      <c r="BD55" s="195">
        <f>ROUND(G57*(1+AX39),0)+(ROUND(S57*(1+BB39),0))</f>
        <v>938</v>
      </c>
      <c r="BE55" s="29"/>
    </row>
    <row r="56" spans="1:58" s="155" customFormat="1" ht="17.100000000000001" customHeight="1">
      <c r="A56" s="7">
        <v>16</v>
      </c>
      <c r="B56" s="8">
        <v>3536</v>
      </c>
      <c r="C56" s="9" t="s">
        <v>1138</v>
      </c>
      <c r="D56" s="257"/>
      <c r="E56" s="258"/>
      <c r="F56" s="258"/>
      <c r="G56" s="258"/>
      <c r="H56" s="258"/>
      <c r="I56" s="258"/>
      <c r="J56" s="258"/>
      <c r="K56" s="258"/>
      <c r="L56" s="258"/>
      <c r="M56" s="258"/>
      <c r="N56" s="133"/>
      <c r="O56" s="257"/>
      <c r="P56" s="258"/>
      <c r="Q56" s="258"/>
      <c r="R56" s="258"/>
      <c r="S56" s="258"/>
      <c r="T56" s="258"/>
      <c r="U56" s="258"/>
      <c r="V56" s="258"/>
      <c r="W56" s="258"/>
      <c r="X56" s="258"/>
      <c r="Y56" s="48"/>
      <c r="Z56" s="19"/>
      <c r="AA56" s="20"/>
      <c r="AB56" s="20"/>
      <c r="AC56" s="20"/>
      <c r="AD56" s="31"/>
      <c r="AE56" s="31"/>
      <c r="AF56" s="122"/>
      <c r="AG56" s="122"/>
      <c r="AH56" s="129"/>
      <c r="AI56" s="43" t="s">
        <v>1853</v>
      </c>
      <c r="AJ56" s="20"/>
      <c r="AK56" s="20"/>
      <c r="AL56" s="20"/>
      <c r="AM56" s="20"/>
      <c r="AN56" s="20"/>
      <c r="AO56" s="20"/>
      <c r="AP56" s="20"/>
      <c r="AQ56" s="20"/>
      <c r="AR56" s="20"/>
      <c r="AS56" s="22" t="s">
        <v>1792</v>
      </c>
      <c r="AT56" s="230">
        <v>1</v>
      </c>
      <c r="AU56" s="231"/>
      <c r="AV56" s="76"/>
      <c r="AW56" s="77"/>
      <c r="AX56" s="77"/>
      <c r="AY56" s="78"/>
      <c r="AZ56" s="76"/>
      <c r="BA56" s="77"/>
      <c r="BB56" s="77"/>
      <c r="BC56" s="78"/>
      <c r="BD56" s="195">
        <f>ROUND(ROUND(G57*AT56,0)*(1+AX39),0)+(ROUND(ROUND(S57*AT56,0)*(1+BB39),0))</f>
        <v>938</v>
      </c>
      <c r="BE56" s="29"/>
    </row>
    <row r="57" spans="1:58" s="155" customFormat="1" ht="17.100000000000001" customHeight="1">
      <c r="A57" s="7">
        <v>16</v>
      </c>
      <c r="B57" s="8">
        <v>3537</v>
      </c>
      <c r="C57" s="9" t="s">
        <v>451</v>
      </c>
      <c r="D57" s="55"/>
      <c r="E57" s="56"/>
      <c r="F57" s="135"/>
      <c r="G57" s="241">
        <v>652</v>
      </c>
      <c r="H57" s="241"/>
      <c r="I57" s="14" t="s">
        <v>121</v>
      </c>
      <c r="J57" s="14"/>
      <c r="K57" s="24"/>
      <c r="L57" s="27"/>
      <c r="M57" s="27"/>
      <c r="N57" s="133"/>
      <c r="O57" s="135"/>
      <c r="P57" s="135"/>
      <c r="Q57" s="135"/>
      <c r="R57" s="135"/>
      <c r="S57" s="261">
        <v>82</v>
      </c>
      <c r="T57" s="261"/>
      <c r="U57" s="14" t="s">
        <v>121</v>
      </c>
      <c r="V57" s="135"/>
      <c r="W57" s="24"/>
      <c r="X57" s="27"/>
      <c r="Y57" s="27"/>
      <c r="Z57" s="117" t="s">
        <v>265</v>
      </c>
      <c r="AA57" s="92"/>
      <c r="AB57" s="92"/>
      <c r="AC57" s="92"/>
      <c r="AD57" s="92"/>
      <c r="AE57" s="92"/>
      <c r="AF57" s="24" t="s">
        <v>1792</v>
      </c>
      <c r="AG57" s="239">
        <v>0.7</v>
      </c>
      <c r="AH57" s="240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26"/>
      <c r="AT57" s="39"/>
      <c r="AU57" s="40"/>
      <c r="AV57" s="76"/>
      <c r="AW57" s="77"/>
      <c r="AX57" s="77"/>
      <c r="AY57" s="78"/>
      <c r="AZ57" s="76"/>
      <c r="BA57" s="77"/>
      <c r="BB57" s="77"/>
      <c r="BC57" s="78"/>
      <c r="BD57" s="195">
        <f>ROUND(ROUND(G57*AG58,0)*(1+AX39),0)+(ROUND(ROUND(S57*AG58,0)*(1+BB39),0))</f>
        <v>656</v>
      </c>
      <c r="BE57" s="29"/>
      <c r="BF57" s="215">
        <f>$G$57+S57</f>
        <v>734</v>
      </c>
    </row>
    <row r="58" spans="1:58" s="155" customFormat="1" ht="17.100000000000001" hidden="1" customHeight="1">
      <c r="A58" s="7">
        <v>16</v>
      </c>
      <c r="B58" s="8">
        <v>3538</v>
      </c>
      <c r="C58" s="9" t="s">
        <v>452</v>
      </c>
      <c r="D58" s="55"/>
      <c r="E58" s="56"/>
      <c r="F58" s="56"/>
      <c r="G58" s="135"/>
      <c r="H58" s="135"/>
      <c r="I58" s="135"/>
      <c r="J58" s="135"/>
      <c r="K58" s="135"/>
      <c r="L58" s="135"/>
      <c r="M58" s="67"/>
      <c r="N58" s="18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67"/>
      <c r="Z58" s="96"/>
      <c r="AA58" s="97"/>
      <c r="AB58" s="97"/>
      <c r="AC58" s="97"/>
      <c r="AD58" s="97"/>
      <c r="AE58" s="97"/>
      <c r="AF58" s="22" t="s">
        <v>1792</v>
      </c>
      <c r="AG58" s="230">
        <v>0.7</v>
      </c>
      <c r="AH58" s="231"/>
      <c r="AI58" s="43" t="s">
        <v>1853</v>
      </c>
      <c r="AJ58" s="20"/>
      <c r="AK58" s="20"/>
      <c r="AL58" s="20"/>
      <c r="AM58" s="20"/>
      <c r="AN58" s="20"/>
      <c r="AO58" s="20"/>
      <c r="AP58" s="20"/>
      <c r="AQ58" s="20"/>
      <c r="AR58" s="20"/>
      <c r="AS58" s="22" t="s">
        <v>1792</v>
      </c>
      <c r="AT58" s="230">
        <v>1</v>
      </c>
      <c r="AU58" s="231"/>
      <c r="AV58" s="76"/>
      <c r="AW58" s="77"/>
      <c r="AX58" s="77"/>
      <c r="AY58" s="78"/>
      <c r="AZ58" s="76"/>
      <c r="BA58" s="77"/>
      <c r="BB58" s="77"/>
      <c r="BC58" s="78"/>
      <c r="BD58" s="195">
        <f>ROUND(ROUND(ROUND(G57*AG58,0)*AT58,0)*(1+AX39),0)+(ROUND(ROUND(ROUND(S57*AG58,0)*AT58,0)*(1+BB39),0))</f>
        <v>656</v>
      </c>
      <c r="BE58" s="29"/>
      <c r="BF58" s="215">
        <f t="shared" ref="BF58:BF61" si="3">$G$57+S58</f>
        <v>652</v>
      </c>
    </row>
    <row r="59" spans="1:58" s="155" customFormat="1" ht="17.100000000000001" customHeight="1">
      <c r="A59" s="7">
        <v>16</v>
      </c>
      <c r="B59" s="8">
        <v>3539</v>
      </c>
      <c r="C59" s="9" t="s">
        <v>1139</v>
      </c>
      <c r="D59" s="55"/>
      <c r="E59" s="56"/>
      <c r="F59" s="56"/>
      <c r="G59" s="56"/>
      <c r="H59" s="134"/>
      <c r="I59" s="134"/>
      <c r="J59" s="134"/>
      <c r="K59" s="14"/>
      <c r="L59" s="14"/>
      <c r="M59" s="14"/>
      <c r="N59" s="18"/>
      <c r="O59" s="259" t="s">
        <v>258</v>
      </c>
      <c r="P59" s="256"/>
      <c r="Q59" s="256"/>
      <c r="R59" s="256"/>
      <c r="S59" s="256"/>
      <c r="T59" s="256"/>
      <c r="U59" s="256"/>
      <c r="V59" s="256"/>
      <c r="W59" s="256"/>
      <c r="X59" s="256"/>
      <c r="Y59" s="52"/>
      <c r="Z59" s="16"/>
      <c r="AA59" s="16"/>
      <c r="AB59" s="16"/>
      <c r="AC59" s="16"/>
      <c r="AD59" s="28"/>
      <c r="AE59" s="28"/>
      <c r="AF59" s="16"/>
      <c r="AG59" s="44"/>
      <c r="AH59" s="45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26"/>
      <c r="AT59" s="39"/>
      <c r="AU59" s="40"/>
      <c r="AV59" s="76"/>
      <c r="AW59" s="77"/>
      <c r="AX59" s="77"/>
      <c r="AY59" s="78"/>
      <c r="AZ59" s="76"/>
      <c r="BA59" s="77"/>
      <c r="BB59" s="77"/>
      <c r="BC59" s="78"/>
      <c r="BD59" s="195">
        <f>ROUND(G57*(1+AX39),0)+(ROUND(S61*(1+BB39),0))</f>
        <v>1060</v>
      </c>
      <c r="BE59" s="29"/>
      <c r="BF59" s="215"/>
    </row>
    <row r="60" spans="1:58" s="155" customFormat="1" ht="17.100000000000001" customHeight="1">
      <c r="A60" s="7">
        <v>16</v>
      </c>
      <c r="B60" s="8">
        <v>3540</v>
      </c>
      <c r="C60" s="9" t="s">
        <v>1140</v>
      </c>
      <c r="D60" s="56"/>
      <c r="E60" s="56"/>
      <c r="F60" s="56"/>
      <c r="G60" s="56"/>
      <c r="H60" s="134"/>
      <c r="I60" s="134"/>
      <c r="J60" s="134"/>
      <c r="K60" s="14"/>
      <c r="L60" s="14"/>
      <c r="M60" s="14"/>
      <c r="N60" s="18"/>
      <c r="O60" s="257"/>
      <c r="P60" s="258"/>
      <c r="Q60" s="258"/>
      <c r="R60" s="258"/>
      <c r="S60" s="258"/>
      <c r="T60" s="258"/>
      <c r="U60" s="258"/>
      <c r="V60" s="258"/>
      <c r="W60" s="258"/>
      <c r="X60" s="258"/>
      <c r="Y60" s="48"/>
      <c r="Z60" s="19"/>
      <c r="AA60" s="20"/>
      <c r="AB60" s="20"/>
      <c r="AC60" s="20"/>
      <c r="AD60" s="31"/>
      <c r="AE60" s="31"/>
      <c r="AF60" s="122"/>
      <c r="AG60" s="122"/>
      <c r="AH60" s="129"/>
      <c r="AI60" s="43" t="s">
        <v>1853</v>
      </c>
      <c r="AJ60" s="20"/>
      <c r="AK60" s="20"/>
      <c r="AL60" s="20"/>
      <c r="AM60" s="20"/>
      <c r="AN60" s="20"/>
      <c r="AO60" s="20"/>
      <c r="AP60" s="20"/>
      <c r="AQ60" s="20"/>
      <c r="AR60" s="20"/>
      <c r="AS60" s="22" t="s">
        <v>1792</v>
      </c>
      <c r="AT60" s="230">
        <v>1</v>
      </c>
      <c r="AU60" s="231"/>
      <c r="AV60" s="76"/>
      <c r="AW60" s="77"/>
      <c r="AX60" s="77"/>
      <c r="AY60" s="78"/>
      <c r="AZ60" s="76"/>
      <c r="BA60" s="77"/>
      <c r="BB60" s="77"/>
      <c r="BC60" s="78"/>
      <c r="BD60" s="195">
        <f>ROUND(ROUND(G57*AT60,0)*(1+AX39),0)+(ROUND(ROUND(S61*AT60,0)*(1+BB39),0))</f>
        <v>1060</v>
      </c>
      <c r="BE60" s="29"/>
      <c r="BF60" s="215"/>
    </row>
    <row r="61" spans="1:58" s="155" customFormat="1" ht="17.100000000000001" customHeight="1">
      <c r="A61" s="7">
        <v>16</v>
      </c>
      <c r="B61" s="8">
        <v>3541</v>
      </c>
      <c r="C61" s="9" t="s">
        <v>453</v>
      </c>
      <c r="D61" s="56"/>
      <c r="E61" s="56"/>
      <c r="F61" s="56"/>
      <c r="G61" s="56"/>
      <c r="H61" s="134"/>
      <c r="I61" s="134"/>
      <c r="J61" s="134"/>
      <c r="K61" s="14"/>
      <c r="L61" s="14"/>
      <c r="M61" s="14"/>
      <c r="N61" s="18"/>
      <c r="O61" s="135"/>
      <c r="P61" s="135"/>
      <c r="Q61" s="135"/>
      <c r="R61" s="135"/>
      <c r="S61" s="261">
        <v>163</v>
      </c>
      <c r="T61" s="261"/>
      <c r="U61" s="14" t="s">
        <v>121</v>
      </c>
      <c r="V61" s="135"/>
      <c r="W61" s="24"/>
      <c r="X61" s="27"/>
      <c r="Y61" s="27"/>
      <c r="Z61" s="117" t="s">
        <v>265</v>
      </c>
      <c r="AA61" s="92"/>
      <c r="AB61" s="92"/>
      <c r="AC61" s="92"/>
      <c r="AD61" s="92"/>
      <c r="AE61" s="92"/>
      <c r="AF61" s="24" t="s">
        <v>1792</v>
      </c>
      <c r="AG61" s="239">
        <v>0.7</v>
      </c>
      <c r="AH61" s="240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26"/>
      <c r="AT61" s="39"/>
      <c r="AU61" s="40"/>
      <c r="AV61" s="76"/>
      <c r="AW61" s="77"/>
      <c r="AX61" s="77"/>
      <c r="AY61" s="78"/>
      <c r="AZ61" s="76"/>
      <c r="BA61" s="77"/>
      <c r="BB61" s="77"/>
      <c r="BC61" s="78"/>
      <c r="BD61" s="195">
        <f>ROUND(ROUND(G57*AG62,0)*(1+AX39),0)+(ROUND(ROUND(S61*AG62,0)*(1+BB39),0))</f>
        <v>741</v>
      </c>
      <c r="BE61" s="29"/>
      <c r="BF61" s="215">
        <f t="shared" si="3"/>
        <v>815</v>
      </c>
    </row>
    <row r="62" spans="1:58" s="155" customFormat="1" ht="17.100000000000001" hidden="1" customHeight="1">
      <c r="A62" s="7">
        <v>16</v>
      </c>
      <c r="B62" s="8">
        <v>3542</v>
      </c>
      <c r="C62" s="9" t="s">
        <v>454</v>
      </c>
      <c r="D62" s="57"/>
      <c r="E62" s="58"/>
      <c r="F62" s="58"/>
      <c r="G62" s="58"/>
      <c r="H62" s="136"/>
      <c r="I62" s="136"/>
      <c r="J62" s="136"/>
      <c r="K62" s="20"/>
      <c r="L62" s="20"/>
      <c r="M62" s="20"/>
      <c r="N62" s="21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7"/>
      <c r="Z62" s="96"/>
      <c r="AA62" s="97"/>
      <c r="AB62" s="97"/>
      <c r="AC62" s="97"/>
      <c r="AD62" s="97"/>
      <c r="AE62" s="97"/>
      <c r="AF62" s="22" t="s">
        <v>1792</v>
      </c>
      <c r="AG62" s="230">
        <v>0.7</v>
      </c>
      <c r="AH62" s="231"/>
      <c r="AI62" s="43" t="s">
        <v>1853</v>
      </c>
      <c r="AJ62" s="20"/>
      <c r="AK62" s="20"/>
      <c r="AL62" s="20"/>
      <c r="AM62" s="20"/>
      <c r="AN62" s="20"/>
      <c r="AO62" s="20"/>
      <c r="AP62" s="20"/>
      <c r="AQ62" s="20"/>
      <c r="AR62" s="20"/>
      <c r="AS62" s="22" t="s">
        <v>1792</v>
      </c>
      <c r="AT62" s="230">
        <v>1</v>
      </c>
      <c r="AU62" s="231"/>
      <c r="AV62" s="76"/>
      <c r="AW62" s="77"/>
      <c r="AX62" s="77"/>
      <c r="AY62" s="78"/>
      <c r="AZ62" s="76"/>
      <c r="BA62" s="77"/>
      <c r="BB62" s="77"/>
      <c r="BC62" s="78"/>
      <c r="BD62" s="195">
        <f>ROUND(ROUND(ROUND(G57*AG62,0)*AT62,0)*(1+AX39),0)+(ROUND(ROUND(ROUND(S61*AG62,0)*AT62,0)*(1+BB39),0))</f>
        <v>741</v>
      </c>
      <c r="BE62" s="29"/>
    </row>
    <row r="63" spans="1:58" s="155" customFormat="1" ht="17.100000000000001" customHeight="1">
      <c r="A63" s="7">
        <v>16</v>
      </c>
      <c r="B63" s="8">
        <v>3543</v>
      </c>
      <c r="C63" s="9" t="s">
        <v>1141</v>
      </c>
      <c r="D63" s="242" t="s">
        <v>241</v>
      </c>
      <c r="E63" s="256"/>
      <c r="F63" s="256"/>
      <c r="G63" s="256"/>
      <c r="H63" s="256"/>
      <c r="I63" s="256"/>
      <c r="J63" s="256"/>
      <c r="K63" s="256"/>
      <c r="L63" s="256"/>
      <c r="M63" s="256"/>
      <c r="N63" s="15"/>
      <c r="O63" s="259" t="s">
        <v>257</v>
      </c>
      <c r="P63" s="256"/>
      <c r="Q63" s="256"/>
      <c r="R63" s="256"/>
      <c r="S63" s="256"/>
      <c r="T63" s="256"/>
      <c r="U63" s="256"/>
      <c r="V63" s="256"/>
      <c r="W63" s="256"/>
      <c r="X63" s="256"/>
      <c r="Y63" s="52"/>
      <c r="Z63" s="16"/>
      <c r="AA63" s="16"/>
      <c r="AB63" s="16"/>
      <c r="AC63" s="16"/>
      <c r="AD63" s="28"/>
      <c r="AE63" s="28"/>
      <c r="AF63" s="16"/>
      <c r="AG63" s="44"/>
      <c r="AH63" s="45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26"/>
      <c r="AT63" s="39"/>
      <c r="AU63" s="40"/>
      <c r="AV63" s="76"/>
      <c r="AW63" s="77"/>
      <c r="AX63" s="77"/>
      <c r="AY63" s="78"/>
      <c r="AZ63" s="76"/>
      <c r="BA63" s="77"/>
      <c r="BB63" s="77"/>
      <c r="BC63" s="78"/>
      <c r="BD63" s="195">
        <f>ROUND(G65*(1+AX39),0)+(ROUND(S65*(1+BB39),0))</f>
        <v>1040</v>
      </c>
      <c r="BE63" s="29"/>
    </row>
    <row r="64" spans="1:58" s="155" customFormat="1" ht="17.100000000000001" customHeight="1">
      <c r="A64" s="7">
        <v>16</v>
      </c>
      <c r="B64" s="8">
        <v>3544</v>
      </c>
      <c r="C64" s="9" t="s">
        <v>1142</v>
      </c>
      <c r="D64" s="257"/>
      <c r="E64" s="258"/>
      <c r="F64" s="258"/>
      <c r="G64" s="258"/>
      <c r="H64" s="258"/>
      <c r="I64" s="258"/>
      <c r="J64" s="258"/>
      <c r="K64" s="258"/>
      <c r="L64" s="258"/>
      <c r="M64" s="258"/>
      <c r="N64" s="133"/>
      <c r="O64" s="257"/>
      <c r="P64" s="258"/>
      <c r="Q64" s="258"/>
      <c r="R64" s="258"/>
      <c r="S64" s="258"/>
      <c r="T64" s="258"/>
      <c r="U64" s="258"/>
      <c r="V64" s="258"/>
      <c r="W64" s="258"/>
      <c r="X64" s="258"/>
      <c r="Y64" s="48"/>
      <c r="Z64" s="19"/>
      <c r="AA64" s="20"/>
      <c r="AB64" s="20"/>
      <c r="AC64" s="20"/>
      <c r="AD64" s="31"/>
      <c r="AE64" s="31"/>
      <c r="AF64" s="122"/>
      <c r="AG64" s="122"/>
      <c r="AH64" s="129"/>
      <c r="AI64" s="43" t="s">
        <v>1853</v>
      </c>
      <c r="AJ64" s="20"/>
      <c r="AK64" s="20"/>
      <c r="AL64" s="20"/>
      <c r="AM64" s="20"/>
      <c r="AN64" s="20"/>
      <c r="AO64" s="20"/>
      <c r="AP64" s="20"/>
      <c r="AQ64" s="20"/>
      <c r="AR64" s="20"/>
      <c r="AS64" s="22" t="s">
        <v>1792</v>
      </c>
      <c r="AT64" s="230">
        <v>1</v>
      </c>
      <c r="AU64" s="231"/>
      <c r="AV64" s="76"/>
      <c r="AW64" s="77"/>
      <c r="AX64" s="77"/>
      <c r="AY64" s="78"/>
      <c r="AZ64" s="76"/>
      <c r="BA64" s="77"/>
      <c r="BB64" s="77"/>
      <c r="BC64" s="78"/>
      <c r="BD64" s="196">
        <f>ROUND(ROUND(G65*AT64,0)*(1+AX39),0)+(ROUND(ROUND(S65*AT64,0)*(1+BB39),0))</f>
        <v>1040</v>
      </c>
      <c r="BE64" s="29"/>
    </row>
    <row r="65" spans="1:58" s="155" customFormat="1" ht="17.100000000000001" customHeight="1">
      <c r="A65" s="7">
        <v>16</v>
      </c>
      <c r="B65" s="8">
        <v>3545</v>
      </c>
      <c r="C65" s="9" t="s">
        <v>455</v>
      </c>
      <c r="D65" s="57"/>
      <c r="E65" s="58"/>
      <c r="F65" s="137"/>
      <c r="G65" s="238">
        <v>734</v>
      </c>
      <c r="H65" s="238"/>
      <c r="I65" s="20" t="s">
        <v>121</v>
      </c>
      <c r="J65" s="20"/>
      <c r="K65" s="22"/>
      <c r="L65" s="59"/>
      <c r="M65" s="59"/>
      <c r="N65" s="141"/>
      <c r="O65" s="137"/>
      <c r="P65" s="137"/>
      <c r="Q65" s="137"/>
      <c r="R65" s="137"/>
      <c r="S65" s="265">
        <v>81</v>
      </c>
      <c r="T65" s="265"/>
      <c r="U65" s="20" t="s">
        <v>121</v>
      </c>
      <c r="V65" s="137"/>
      <c r="W65" s="22"/>
      <c r="X65" s="59"/>
      <c r="Y65" s="59"/>
      <c r="Z65" s="118" t="s">
        <v>265</v>
      </c>
      <c r="AA65" s="113"/>
      <c r="AB65" s="113"/>
      <c r="AC65" s="113"/>
      <c r="AD65" s="113"/>
      <c r="AE65" s="113"/>
      <c r="AF65" s="26" t="s">
        <v>1792</v>
      </c>
      <c r="AG65" s="236">
        <v>0.7</v>
      </c>
      <c r="AH65" s="23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26"/>
      <c r="AT65" s="39"/>
      <c r="AU65" s="40"/>
      <c r="AV65" s="79"/>
      <c r="AW65" s="80"/>
      <c r="AX65" s="80"/>
      <c r="AY65" s="81"/>
      <c r="AZ65" s="79"/>
      <c r="BA65" s="80"/>
      <c r="BB65" s="80"/>
      <c r="BC65" s="81"/>
      <c r="BD65" s="196">
        <f>ROUND(ROUND(G65*AG66,0)*(1+AX39),0)+(ROUND(ROUND(S65*AG66,0)*(1+BB39),0))</f>
        <v>729</v>
      </c>
      <c r="BE65" s="41"/>
      <c r="BF65" s="215">
        <f>G65+S65</f>
        <v>815</v>
      </c>
    </row>
    <row r="66" spans="1:58" s="155" customFormat="1" ht="17.100000000000001" hidden="1" customHeight="1">
      <c r="A66" s="7">
        <v>16</v>
      </c>
      <c r="B66" s="8">
        <v>3546</v>
      </c>
      <c r="C66" s="9" t="s">
        <v>456</v>
      </c>
      <c r="D66" s="57"/>
      <c r="E66" s="58"/>
      <c r="F66" s="58"/>
      <c r="G66" s="137"/>
      <c r="H66" s="137"/>
      <c r="I66" s="137"/>
      <c r="J66" s="137"/>
      <c r="K66" s="137"/>
      <c r="L66" s="137"/>
      <c r="M66" s="22"/>
      <c r="N66" s="21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8"/>
      <c r="Z66" s="96"/>
      <c r="AA66" s="97"/>
      <c r="AB66" s="97"/>
      <c r="AC66" s="97"/>
      <c r="AD66" s="97"/>
      <c r="AE66" s="97"/>
      <c r="AF66" s="22" t="s">
        <v>1792</v>
      </c>
      <c r="AG66" s="230">
        <v>0.7</v>
      </c>
      <c r="AH66" s="231"/>
      <c r="AI66" s="43" t="s">
        <v>1853</v>
      </c>
      <c r="AJ66" s="20"/>
      <c r="AK66" s="20"/>
      <c r="AL66" s="20"/>
      <c r="AM66" s="20"/>
      <c r="AN66" s="20"/>
      <c r="AO66" s="20"/>
      <c r="AP66" s="20"/>
      <c r="AQ66" s="20"/>
      <c r="AR66" s="20"/>
      <c r="AS66" s="22" t="s">
        <v>1792</v>
      </c>
      <c r="AT66" s="230">
        <v>1</v>
      </c>
      <c r="AU66" s="231"/>
      <c r="AV66" s="79"/>
      <c r="AW66" s="80"/>
      <c r="AX66" s="80"/>
      <c r="AY66" s="81"/>
      <c r="AZ66" s="79"/>
      <c r="BA66" s="80"/>
      <c r="BB66" s="80"/>
      <c r="BC66" s="81"/>
      <c r="BD66" s="111">
        <f>ROUND(ROUND(ROUND(G65*AG66,0)*AT66,0)*(1+AX39),0)+(ROUND(ROUND(ROUND(S65*AG66,0)*AT66,0)*(1+BB39),0))</f>
        <v>729</v>
      </c>
      <c r="BE66" s="41"/>
    </row>
    <row r="67" spans="1:58" ht="17.100000000000001" customHeight="1">
      <c r="A67" s="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AV67" s="74"/>
      <c r="AW67" s="74"/>
      <c r="AX67" s="74"/>
      <c r="AY67" s="74"/>
      <c r="AZ67" s="74"/>
      <c r="BA67" s="74"/>
      <c r="BB67" s="74"/>
      <c r="BC67" s="74"/>
    </row>
    <row r="68" spans="1:58" ht="17.100000000000001" customHeight="1">
      <c r="A68" s="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AV68" s="77"/>
      <c r="AW68" s="77"/>
      <c r="AX68" s="77"/>
      <c r="AY68" s="77"/>
      <c r="AZ68" s="77"/>
      <c r="BA68" s="77"/>
      <c r="BB68" s="77"/>
      <c r="BC68" s="77"/>
    </row>
    <row r="69" spans="1:58" s="155" customFormat="1" ht="17.100000000000001" customHeight="1">
      <c r="A69" s="25"/>
      <c r="B69" s="25"/>
      <c r="C69" s="14"/>
      <c r="D69" s="14"/>
      <c r="E69" s="14"/>
      <c r="F69" s="14"/>
      <c r="G69" s="14"/>
      <c r="H69" s="14"/>
      <c r="I69" s="14"/>
      <c r="J69" s="32"/>
      <c r="K69" s="14"/>
      <c r="L69" s="14"/>
      <c r="M69" s="14"/>
      <c r="N69" s="14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4"/>
      <c r="AA69" s="14"/>
      <c r="AB69" s="14"/>
      <c r="AC69" s="14"/>
      <c r="AD69" s="14"/>
      <c r="AE69" s="24"/>
      <c r="AF69" s="14"/>
      <c r="AG69" s="27"/>
      <c r="AH69" s="30"/>
      <c r="AI69" s="14"/>
      <c r="AJ69" s="14"/>
      <c r="AK69" s="14"/>
      <c r="AL69" s="27"/>
      <c r="AM69" s="30"/>
      <c r="AN69" s="33"/>
      <c r="AO69" s="33"/>
      <c r="AP69" s="33"/>
      <c r="AQ69" s="33"/>
      <c r="AR69" s="33"/>
      <c r="AS69" s="33"/>
      <c r="AT69" s="33"/>
      <c r="AU69" s="33"/>
      <c r="AV69" s="77"/>
      <c r="AW69" s="77"/>
      <c r="AX69" s="77"/>
      <c r="AY69" s="77"/>
      <c r="AZ69" s="77"/>
      <c r="BA69" s="77"/>
      <c r="BB69" s="77"/>
      <c r="BC69" s="77"/>
      <c r="BD69" s="34"/>
      <c r="BE69" s="121"/>
    </row>
    <row r="70" spans="1:58" s="155" customFormat="1" ht="17.100000000000001" customHeight="1">
      <c r="A70" s="25"/>
      <c r="B70" s="25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4"/>
      <c r="AA70" s="14"/>
      <c r="AB70" s="14"/>
      <c r="AC70" s="14"/>
      <c r="AD70" s="14"/>
      <c r="AE70" s="24"/>
      <c r="AF70" s="14"/>
      <c r="AG70" s="24"/>
      <c r="AH70" s="30"/>
      <c r="AI70" s="14"/>
      <c r="AJ70" s="14"/>
      <c r="AK70" s="14"/>
      <c r="AL70" s="27"/>
      <c r="AM70" s="30"/>
      <c r="AN70" s="33"/>
      <c r="AO70" s="33"/>
      <c r="AP70" s="33"/>
      <c r="AQ70" s="33"/>
      <c r="AR70" s="33"/>
      <c r="AS70" s="33"/>
      <c r="AT70" s="33"/>
      <c r="AU70" s="33"/>
      <c r="AV70" s="77"/>
      <c r="AW70" s="77"/>
      <c r="AX70" s="77"/>
      <c r="AY70" s="77"/>
      <c r="AZ70" s="77"/>
      <c r="BA70" s="77"/>
      <c r="BB70" s="77"/>
      <c r="BC70" s="77"/>
      <c r="BD70" s="34"/>
      <c r="BE70" s="121"/>
    </row>
    <row r="71" spans="1:58" s="155" customFormat="1" ht="17.100000000000001" customHeight="1">
      <c r="A71" s="25"/>
      <c r="B71" s="25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4"/>
      <c r="AA71" s="14"/>
      <c r="AB71" s="14"/>
      <c r="AC71" s="14"/>
      <c r="AD71" s="14"/>
      <c r="AE71" s="24"/>
      <c r="AF71" s="14"/>
      <c r="AG71" s="24"/>
      <c r="AH71" s="30"/>
      <c r="AI71" s="14"/>
      <c r="AJ71" s="14"/>
      <c r="AK71" s="14"/>
      <c r="AL71" s="13"/>
      <c r="AM71" s="13"/>
      <c r="AN71" s="14"/>
      <c r="AO71" s="14"/>
      <c r="AP71" s="14"/>
      <c r="AQ71" s="14"/>
      <c r="AR71" s="14"/>
      <c r="AS71" s="14"/>
      <c r="AT71" s="14"/>
      <c r="AU71" s="14"/>
      <c r="AV71" s="149"/>
      <c r="AW71" s="149"/>
      <c r="AX71" s="149"/>
      <c r="AY71" s="149"/>
      <c r="AZ71" s="149"/>
      <c r="BA71" s="149"/>
      <c r="BB71" s="149"/>
      <c r="BC71" s="149"/>
      <c r="BD71" s="34"/>
      <c r="BE71" s="121"/>
    </row>
    <row r="72" spans="1:58" s="155" customFormat="1" ht="17.100000000000001" customHeight="1">
      <c r="A72" s="25"/>
      <c r="B72" s="25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4"/>
      <c r="AA72" s="14"/>
      <c r="AB72" s="14"/>
      <c r="AC72" s="14"/>
      <c r="AD72" s="35"/>
      <c r="AE72" s="158"/>
      <c r="AF72" s="121"/>
      <c r="AG72" s="158"/>
      <c r="AH72" s="30"/>
      <c r="AI72" s="14"/>
      <c r="AJ72" s="14"/>
      <c r="AK72" s="14"/>
      <c r="AL72" s="27"/>
      <c r="AM72" s="30"/>
      <c r="AN72" s="33"/>
      <c r="AO72" s="33"/>
      <c r="AP72" s="33"/>
      <c r="AQ72" s="33"/>
      <c r="AR72" s="33"/>
      <c r="AS72" s="33"/>
      <c r="AT72" s="33"/>
      <c r="AU72" s="33"/>
      <c r="AV72" s="149"/>
      <c r="AW72" s="149"/>
      <c r="AX72" s="149"/>
      <c r="AY72" s="149"/>
      <c r="AZ72" s="149"/>
      <c r="BA72" s="149"/>
      <c r="BB72" s="149"/>
      <c r="BC72" s="149"/>
      <c r="BD72" s="34"/>
      <c r="BE72" s="121"/>
    </row>
    <row r="73" spans="1:58" s="155" customFormat="1" ht="17.100000000000001" customHeight="1">
      <c r="A73" s="25"/>
      <c r="B73" s="25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4"/>
      <c r="AA73" s="14"/>
      <c r="AB73" s="14"/>
      <c r="AC73" s="14"/>
      <c r="AD73" s="24"/>
      <c r="AE73" s="27"/>
      <c r="AF73" s="14"/>
      <c r="AG73" s="24"/>
      <c r="AH73" s="30"/>
      <c r="AI73" s="14"/>
      <c r="AJ73" s="14"/>
      <c r="AK73" s="14"/>
      <c r="AL73" s="27"/>
      <c r="AM73" s="30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4"/>
      <c r="BE73" s="121"/>
    </row>
    <row r="74" spans="1:58" s="155" customFormat="1" ht="17.100000000000001" customHeight="1">
      <c r="A74" s="25"/>
      <c r="B74" s="25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4"/>
      <c r="AA74" s="14"/>
      <c r="AB74" s="14"/>
      <c r="AC74" s="14"/>
      <c r="AD74" s="14"/>
      <c r="AE74" s="24"/>
      <c r="AF74" s="14"/>
      <c r="AG74" s="24"/>
      <c r="AH74" s="30"/>
      <c r="AI74" s="14"/>
      <c r="AJ74" s="14"/>
      <c r="AK74" s="14"/>
      <c r="AL74" s="13"/>
      <c r="AM74" s="13"/>
      <c r="AN74" s="14"/>
      <c r="AO74" s="14"/>
      <c r="AP74" s="14"/>
      <c r="AQ74" s="14"/>
      <c r="AR74" s="14"/>
      <c r="AS74" s="14"/>
      <c r="AT74" s="14"/>
      <c r="AU74" s="14"/>
      <c r="AV74" s="33"/>
      <c r="AW74" s="33"/>
      <c r="AX74" s="33"/>
      <c r="AY74" s="33"/>
      <c r="AZ74" s="33"/>
      <c r="BA74" s="33"/>
      <c r="BB74" s="33"/>
      <c r="BC74" s="33"/>
      <c r="BD74" s="34"/>
      <c r="BE74" s="121"/>
    </row>
    <row r="75" spans="1:58" s="155" customFormat="1" ht="17.100000000000001" customHeight="1">
      <c r="A75" s="25"/>
      <c r="B75" s="25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4"/>
      <c r="AA75" s="14"/>
      <c r="AB75" s="14"/>
      <c r="AC75" s="14"/>
      <c r="AD75" s="14"/>
      <c r="AE75" s="24"/>
      <c r="AF75" s="14"/>
      <c r="AG75" s="27"/>
      <c r="AH75" s="30"/>
      <c r="AI75" s="14"/>
      <c r="AJ75" s="14"/>
      <c r="AK75" s="14"/>
      <c r="AL75" s="27"/>
      <c r="AM75" s="30"/>
      <c r="AN75" s="33"/>
      <c r="AO75" s="33"/>
      <c r="AP75" s="33"/>
      <c r="AQ75" s="33"/>
      <c r="AR75" s="33"/>
      <c r="AS75" s="33"/>
      <c r="AT75" s="33"/>
      <c r="AU75" s="33"/>
      <c r="AV75" s="14"/>
      <c r="AW75" s="14"/>
      <c r="AX75" s="14"/>
      <c r="AY75" s="14"/>
      <c r="AZ75" s="14"/>
      <c r="BA75" s="14"/>
      <c r="BB75" s="14"/>
      <c r="BC75" s="14"/>
      <c r="BD75" s="34"/>
      <c r="BE75" s="121"/>
    </row>
    <row r="76" spans="1:58" ht="17.100000000000001" customHeight="1"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AV76" s="33"/>
      <c r="AW76" s="33"/>
      <c r="AX76" s="33"/>
      <c r="AY76" s="33"/>
      <c r="AZ76" s="33"/>
      <c r="BA76" s="33"/>
      <c r="BB76" s="33"/>
      <c r="BC76" s="33"/>
    </row>
    <row r="77" spans="1:58" ht="17.100000000000001" customHeight="1"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AV77" s="33"/>
      <c r="AW77" s="33"/>
      <c r="AX77" s="33"/>
      <c r="AY77" s="33"/>
      <c r="AZ77" s="33"/>
      <c r="BA77" s="33"/>
      <c r="BB77" s="33"/>
      <c r="BC77" s="33"/>
    </row>
    <row r="78" spans="1:58" ht="17.100000000000001" customHeight="1"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AV78" s="14"/>
      <c r="AW78" s="14"/>
      <c r="AX78" s="14"/>
      <c r="AY78" s="14"/>
      <c r="AZ78" s="14"/>
      <c r="BA78" s="14"/>
      <c r="BB78" s="14"/>
      <c r="BC78" s="14"/>
    </row>
    <row r="79" spans="1:58" ht="17.100000000000001" customHeight="1"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AV79" s="33"/>
      <c r="AW79" s="33"/>
      <c r="AX79" s="33"/>
      <c r="AY79" s="33"/>
      <c r="AZ79" s="33"/>
      <c r="BA79" s="33"/>
      <c r="BB79" s="33"/>
      <c r="BC79" s="33"/>
    </row>
    <row r="80" spans="1:58" ht="17.100000000000001" customHeight="1"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</row>
    <row r="81" spans="15:25" ht="17.100000000000001" customHeight="1"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</row>
    <row r="82" spans="15:25" ht="17.100000000000001" customHeight="1"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15:25" ht="17.100000000000001" customHeight="1"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</row>
  </sheetData>
  <mergeCells count="105">
    <mergeCell ref="AG66:AH66"/>
    <mergeCell ref="AT66:AU66"/>
    <mergeCell ref="AG58:AH58"/>
    <mergeCell ref="AT58:AU58"/>
    <mergeCell ref="AT60:AU60"/>
    <mergeCell ref="AG62:AH62"/>
    <mergeCell ref="AT62:AU62"/>
    <mergeCell ref="AT64:AU64"/>
    <mergeCell ref="AT52:AU52"/>
    <mergeCell ref="AT54:AU54"/>
    <mergeCell ref="AT56:AU56"/>
    <mergeCell ref="S65:T65"/>
    <mergeCell ref="S61:T61"/>
    <mergeCell ref="AG61:AH61"/>
    <mergeCell ref="AG65:AH65"/>
    <mergeCell ref="G57:H57"/>
    <mergeCell ref="S57:T57"/>
    <mergeCell ref="O59:X60"/>
    <mergeCell ref="O63:X64"/>
    <mergeCell ref="D63:M64"/>
    <mergeCell ref="G65:H65"/>
    <mergeCell ref="AG57:AH57"/>
    <mergeCell ref="D43:M44"/>
    <mergeCell ref="S37:T37"/>
    <mergeCell ref="S45:T45"/>
    <mergeCell ref="S33:T33"/>
    <mergeCell ref="S49:T49"/>
    <mergeCell ref="O47:X48"/>
    <mergeCell ref="O51:X52"/>
    <mergeCell ref="AG33:AH33"/>
    <mergeCell ref="O55:X56"/>
    <mergeCell ref="D55:M56"/>
    <mergeCell ref="O43:X44"/>
    <mergeCell ref="O39:X40"/>
    <mergeCell ref="G45:H45"/>
    <mergeCell ref="S53:T53"/>
    <mergeCell ref="AG54:AH54"/>
    <mergeCell ref="AG53:AH53"/>
    <mergeCell ref="AT50:AU50"/>
    <mergeCell ref="AT34:AU34"/>
    <mergeCell ref="AT48:AU48"/>
    <mergeCell ref="AT46:AU46"/>
    <mergeCell ref="AT44:AU44"/>
    <mergeCell ref="O35:X36"/>
    <mergeCell ref="AG49:AH49"/>
    <mergeCell ref="AG46:AH46"/>
    <mergeCell ref="AG50:AH50"/>
    <mergeCell ref="AG34:AH34"/>
    <mergeCell ref="AV37:AY38"/>
    <mergeCell ref="AT36:AU36"/>
    <mergeCell ref="AG37:AH37"/>
    <mergeCell ref="AX39:AY39"/>
    <mergeCell ref="BB39:BC39"/>
    <mergeCell ref="AG38:AH38"/>
    <mergeCell ref="AG45:AH45"/>
    <mergeCell ref="S41:T41"/>
    <mergeCell ref="AT38:AU38"/>
    <mergeCell ref="AG41:AH41"/>
    <mergeCell ref="AZ37:BC38"/>
    <mergeCell ref="AT40:AU40"/>
    <mergeCell ref="AG42:AH42"/>
    <mergeCell ref="AT42:AU42"/>
    <mergeCell ref="O23:X24"/>
    <mergeCell ref="O27:X28"/>
    <mergeCell ref="S17:T17"/>
    <mergeCell ref="AG30:AH30"/>
    <mergeCell ref="AB5:AE5"/>
    <mergeCell ref="AG18:AH18"/>
    <mergeCell ref="AT18:AU18"/>
    <mergeCell ref="AT8:AU8"/>
    <mergeCell ref="AT10:AU10"/>
    <mergeCell ref="AG10:AH10"/>
    <mergeCell ref="AT16:AU16"/>
    <mergeCell ref="AT12:AU12"/>
    <mergeCell ref="AG14:AH14"/>
    <mergeCell ref="AT14:AU14"/>
    <mergeCell ref="AG17:AH17"/>
    <mergeCell ref="AG9:AH9"/>
    <mergeCell ref="AG13:AH13"/>
    <mergeCell ref="AT22:AU22"/>
    <mergeCell ref="S21:T21"/>
    <mergeCell ref="G9:H9"/>
    <mergeCell ref="S9:T9"/>
    <mergeCell ref="S13:T13"/>
    <mergeCell ref="D7:M8"/>
    <mergeCell ref="AT32:AU32"/>
    <mergeCell ref="O31:X32"/>
    <mergeCell ref="S29:T29"/>
    <mergeCell ref="AT20:AU20"/>
    <mergeCell ref="AT28:AU28"/>
    <mergeCell ref="AT30:AU30"/>
    <mergeCell ref="AT24:AU24"/>
    <mergeCell ref="AT26:AU26"/>
    <mergeCell ref="G29:H29"/>
    <mergeCell ref="AG21:AH21"/>
    <mergeCell ref="AG25:AH25"/>
    <mergeCell ref="AG29:AH29"/>
    <mergeCell ref="AG22:AH22"/>
    <mergeCell ref="AG26:AH26"/>
    <mergeCell ref="S25:T25"/>
    <mergeCell ref="D27:M28"/>
    <mergeCell ref="O7:X8"/>
    <mergeCell ref="O11:X12"/>
    <mergeCell ref="O15:X16"/>
    <mergeCell ref="O19:X20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  <rowBreaks count="1" manualBreakCount="1">
    <brk id="68" max="4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BD83"/>
  <sheetViews>
    <sheetView view="pageBreakPreview" zoomScale="85" zoomScaleNormal="100" zoomScaleSheetLayoutView="85" workbookViewId="0">
      <selection activeCell="AM69" sqref="AM69"/>
    </sheetView>
  </sheetViews>
  <sheetFormatPr defaultRowHeight="17.100000000000001" customHeight="1"/>
  <cols>
    <col min="1" max="1" width="4.625" style="149" customWidth="1"/>
    <col min="2" max="2" width="7.625" style="149" customWidth="1"/>
    <col min="3" max="3" width="35.625" style="10" customWidth="1"/>
    <col min="4" max="4" width="2.375" style="10" customWidth="1"/>
    <col min="5" max="11" width="2.375" style="149" customWidth="1"/>
    <col min="12" max="16" width="2.375" style="10" customWidth="1"/>
    <col min="17" max="27" width="2.375" style="149" customWidth="1"/>
    <col min="28" max="28" width="2.375" style="10" customWidth="1"/>
    <col min="29" max="32" width="2.375" style="149" customWidth="1"/>
    <col min="33" max="33" width="2.375" style="150" customWidth="1"/>
    <col min="34" max="34" width="2.375" style="149" customWidth="1"/>
    <col min="35" max="36" width="2.375" style="150" customWidth="1"/>
    <col min="37" max="53" width="2.375" style="149" customWidth="1"/>
    <col min="54" max="55" width="8.625" style="149" customWidth="1"/>
    <col min="56" max="56" width="2.75" style="149" customWidth="1"/>
    <col min="57" max="16384" width="9" style="149"/>
  </cols>
  <sheetData>
    <row r="1" spans="1:56" ht="17.100000000000001" customHeight="1">
      <c r="A1" s="1"/>
    </row>
    <row r="2" spans="1:56" ht="17.100000000000001" customHeight="1">
      <c r="A2" s="1"/>
    </row>
    <row r="3" spans="1:56" ht="17.100000000000001" customHeight="1">
      <c r="A3" s="1"/>
    </row>
    <row r="4" spans="1:56" ht="17.100000000000001" customHeight="1">
      <c r="A4" s="1"/>
      <c r="B4" s="1" t="s">
        <v>1223</v>
      </c>
    </row>
    <row r="5" spans="1:56" s="155" customFormat="1" ht="17.100000000000001" customHeight="1">
      <c r="A5" s="2" t="s">
        <v>122</v>
      </c>
      <c r="B5" s="151"/>
      <c r="C5" s="11" t="s">
        <v>114</v>
      </c>
      <c r="D5" s="69"/>
      <c r="E5" s="148"/>
      <c r="F5" s="148"/>
      <c r="G5" s="148"/>
      <c r="H5" s="148"/>
      <c r="I5" s="148"/>
      <c r="J5" s="148"/>
      <c r="K5" s="148"/>
      <c r="L5" s="16"/>
      <c r="M5" s="16"/>
      <c r="N5" s="16"/>
      <c r="O5" s="16"/>
      <c r="P5" s="69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285" t="s">
        <v>123</v>
      </c>
      <c r="AB5" s="285"/>
      <c r="AC5" s="285"/>
      <c r="AD5" s="285"/>
      <c r="AE5" s="148"/>
      <c r="AF5" s="12"/>
      <c r="AG5" s="153"/>
      <c r="AH5" s="148"/>
      <c r="AI5" s="153"/>
      <c r="AJ5" s="153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3" t="s">
        <v>115</v>
      </c>
      <c r="BC5" s="3" t="s">
        <v>116</v>
      </c>
      <c r="BD5" s="121"/>
    </row>
    <row r="6" spans="1:56" s="155" customFormat="1" ht="17.100000000000001" customHeight="1">
      <c r="A6" s="4" t="s">
        <v>117</v>
      </c>
      <c r="B6" s="5" t="s">
        <v>118</v>
      </c>
      <c r="C6" s="21"/>
      <c r="D6" s="20"/>
      <c r="E6" s="122"/>
      <c r="F6" s="122"/>
      <c r="G6" s="122"/>
      <c r="H6" s="122"/>
      <c r="I6" s="122"/>
      <c r="J6" s="122"/>
      <c r="K6" s="122"/>
      <c r="L6" s="20"/>
      <c r="M6" s="20"/>
      <c r="N6" s="20"/>
      <c r="O6" s="20"/>
      <c r="P6" s="82"/>
      <c r="Q6" s="165"/>
      <c r="R6" s="165"/>
      <c r="S6" s="165"/>
      <c r="T6" s="165"/>
      <c r="U6" s="165"/>
      <c r="V6" s="70" t="s">
        <v>786</v>
      </c>
      <c r="W6" s="165"/>
      <c r="X6" s="165"/>
      <c r="Y6" s="165"/>
      <c r="Z6" s="165"/>
      <c r="AA6" s="166"/>
      <c r="AB6" s="20"/>
      <c r="AC6" s="122"/>
      <c r="AD6" s="122"/>
      <c r="AE6" s="122"/>
      <c r="AF6" s="122"/>
      <c r="AG6" s="156"/>
      <c r="AH6" s="122"/>
      <c r="AI6" s="156"/>
      <c r="AJ6" s="156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6" t="s">
        <v>119</v>
      </c>
      <c r="BC6" s="6" t="s">
        <v>120</v>
      </c>
      <c r="BD6" s="121"/>
    </row>
    <row r="7" spans="1:56" s="155" customFormat="1" ht="17.100000000000001" customHeight="1">
      <c r="A7" s="7">
        <v>16</v>
      </c>
      <c r="B7" s="8">
        <v>3547</v>
      </c>
      <c r="C7" s="9" t="s">
        <v>1143</v>
      </c>
      <c r="D7" s="289" t="s">
        <v>825</v>
      </c>
      <c r="E7" s="242" t="s">
        <v>860</v>
      </c>
      <c r="F7" s="282"/>
      <c r="G7" s="282"/>
      <c r="H7" s="282"/>
      <c r="I7" s="282"/>
      <c r="J7" s="282"/>
      <c r="K7" s="282"/>
      <c r="L7" s="282"/>
      <c r="M7" s="282"/>
      <c r="N7" s="282"/>
      <c r="O7" s="15"/>
      <c r="P7" s="289" t="s">
        <v>826</v>
      </c>
      <c r="Q7" s="259" t="s">
        <v>257</v>
      </c>
      <c r="R7" s="256"/>
      <c r="S7" s="256"/>
      <c r="T7" s="256"/>
      <c r="U7" s="256"/>
      <c r="V7" s="256"/>
      <c r="W7" s="256"/>
      <c r="X7" s="256"/>
      <c r="Y7" s="256"/>
      <c r="Z7" s="256"/>
      <c r="AA7" s="52"/>
      <c r="AB7" s="16"/>
      <c r="AC7" s="16"/>
      <c r="AD7" s="16"/>
      <c r="AE7" s="16"/>
      <c r="AF7" s="28"/>
      <c r="AG7" s="28"/>
      <c r="AH7" s="16"/>
      <c r="AI7" s="44"/>
      <c r="AJ7" s="45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26"/>
      <c r="AV7" s="39"/>
      <c r="AW7" s="40"/>
      <c r="AX7" s="73"/>
      <c r="AY7" s="74"/>
      <c r="AZ7" s="74"/>
      <c r="BA7" s="75"/>
      <c r="BB7" s="195">
        <f>ROUND(U9*(1+AZ35),0)</f>
        <v>216</v>
      </c>
      <c r="BC7" s="49" t="s">
        <v>1790</v>
      </c>
    </row>
    <row r="8" spans="1:56" s="155" customFormat="1" ht="17.100000000000001" customHeight="1">
      <c r="A8" s="7">
        <v>16</v>
      </c>
      <c r="B8" s="8">
        <v>3548</v>
      </c>
      <c r="C8" s="9" t="s">
        <v>1144</v>
      </c>
      <c r="D8" s="290"/>
      <c r="E8" s="283"/>
      <c r="F8" s="284"/>
      <c r="G8" s="284"/>
      <c r="H8" s="284"/>
      <c r="I8" s="284"/>
      <c r="J8" s="284"/>
      <c r="K8" s="284"/>
      <c r="L8" s="284"/>
      <c r="M8" s="284"/>
      <c r="N8" s="284"/>
      <c r="O8" s="123"/>
      <c r="P8" s="290"/>
      <c r="Q8" s="257"/>
      <c r="R8" s="258"/>
      <c r="S8" s="258"/>
      <c r="T8" s="258"/>
      <c r="U8" s="258"/>
      <c r="V8" s="258"/>
      <c r="W8" s="258"/>
      <c r="X8" s="258"/>
      <c r="Y8" s="258"/>
      <c r="Z8" s="258"/>
      <c r="AA8" s="48"/>
      <c r="AB8" s="19"/>
      <c r="AC8" s="20"/>
      <c r="AD8" s="20"/>
      <c r="AE8" s="20"/>
      <c r="AF8" s="31"/>
      <c r="AG8" s="31"/>
      <c r="AH8" s="122"/>
      <c r="AI8" s="122"/>
      <c r="AJ8" s="129"/>
      <c r="AK8" s="43" t="s">
        <v>1853</v>
      </c>
      <c r="AL8" s="20"/>
      <c r="AM8" s="20"/>
      <c r="AN8" s="20"/>
      <c r="AO8" s="20"/>
      <c r="AP8" s="20"/>
      <c r="AQ8" s="20"/>
      <c r="AR8" s="20"/>
      <c r="AS8" s="20"/>
      <c r="AT8" s="20"/>
      <c r="AU8" s="22" t="s">
        <v>1792</v>
      </c>
      <c r="AV8" s="230">
        <v>1</v>
      </c>
      <c r="AW8" s="231"/>
      <c r="AX8" s="76"/>
      <c r="AY8" s="77"/>
      <c r="AZ8" s="77"/>
      <c r="BA8" s="78"/>
      <c r="BB8" s="195">
        <f>ROUND(ROUND(U9*AV8,0)*(1+AZ35),0)</f>
        <v>216</v>
      </c>
      <c r="BC8" s="29"/>
    </row>
    <row r="9" spans="1:56" s="155" customFormat="1" ht="17.100000000000001" customHeight="1">
      <c r="A9" s="7">
        <v>16</v>
      </c>
      <c r="B9" s="8">
        <v>3549</v>
      </c>
      <c r="C9" s="9" t="s">
        <v>457</v>
      </c>
      <c r="D9" s="290"/>
      <c r="E9" s="56"/>
      <c r="F9" s="56"/>
      <c r="G9" s="121"/>
      <c r="H9" s="65"/>
      <c r="I9" s="65"/>
      <c r="J9" s="14"/>
      <c r="K9" s="14"/>
      <c r="L9" s="24"/>
      <c r="M9" s="27"/>
      <c r="N9" s="27"/>
      <c r="O9" s="123"/>
      <c r="P9" s="290"/>
      <c r="Q9" s="135"/>
      <c r="R9" s="135"/>
      <c r="S9" s="135"/>
      <c r="T9" s="135"/>
      <c r="U9" s="260">
        <v>144</v>
      </c>
      <c r="V9" s="260"/>
      <c r="W9" s="14" t="s">
        <v>121</v>
      </c>
      <c r="X9" s="14"/>
      <c r="Y9" s="24"/>
      <c r="Z9" s="27"/>
      <c r="AA9" s="27"/>
      <c r="AB9" s="117" t="s">
        <v>265</v>
      </c>
      <c r="AC9" s="92"/>
      <c r="AD9" s="92"/>
      <c r="AE9" s="92"/>
      <c r="AF9" s="92"/>
      <c r="AG9" s="92"/>
      <c r="AH9" s="24" t="s">
        <v>1792</v>
      </c>
      <c r="AI9" s="239">
        <v>0.7</v>
      </c>
      <c r="AJ9" s="240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26"/>
      <c r="AV9" s="39"/>
      <c r="AW9" s="40"/>
      <c r="AX9" s="76"/>
      <c r="AY9" s="77"/>
      <c r="AZ9" s="77"/>
      <c r="BA9" s="78"/>
      <c r="BB9" s="195">
        <f>ROUND(ROUND(U9*AI10,0)*(1+AZ35),0)</f>
        <v>152</v>
      </c>
      <c r="BC9" s="29"/>
    </row>
    <row r="10" spans="1:56" s="155" customFormat="1" ht="17.100000000000001" hidden="1" customHeight="1">
      <c r="A10" s="7">
        <v>16</v>
      </c>
      <c r="B10" s="8">
        <v>3550</v>
      </c>
      <c r="C10" s="9" t="s">
        <v>458</v>
      </c>
      <c r="D10" s="290"/>
      <c r="E10" s="56"/>
      <c r="F10" s="56"/>
      <c r="G10" s="56"/>
      <c r="H10" s="121"/>
      <c r="I10" s="121"/>
      <c r="J10" s="121"/>
      <c r="K10" s="121"/>
      <c r="L10" s="207"/>
      <c r="M10" s="207"/>
      <c r="N10" s="121"/>
      <c r="O10" s="18"/>
      <c r="P10" s="290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67"/>
      <c r="AB10" s="96"/>
      <c r="AC10" s="97"/>
      <c r="AD10" s="97"/>
      <c r="AE10" s="97"/>
      <c r="AF10" s="97"/>
      <c r="AG10" s="97"/>
      <c r="AH10" s="22" t="s">
        <v>1792</v>
      </c>
      <c r="AI10" s="230">
        <v>0.7</v>
      </c>
      <c r="AJ10" s="231"/>
      <c r="AK10" s="43" t="s">
        <v>1853</v>
      </c>
      <c r="AL10" s="20"/>
      <c r="AM10" s="20"/>
      <c r="AN10" s="20"/>
      <c r="AO10" s="20"/>
      <c r="AP10" s="20"/>
      <c r="AQ10" s="20"/>
      <c r="AR10" s="20"/>
      <c r="AS10" s="20"/>
      <c r="AT10" s="20"/>
      <c r="AU10" s="22" t="s">
        <v>1792</v>
      </c>
      <c r="AV10" s="230">
        <v>1</v>
      </c>
      <c r="AW10" s="231"/>
      <c r="AX10" s="76"/>
      <c r="AY10" s="77"/>
      <c r="AZ10" s="77"/>
      <c r="BA10" s="78"/>
      <c r="BB10" s="195">
        <f>ROUND(ROUND(ROUND(U9*AI10,0)*AV10,0)*(1+AZ35),0)</f>
        <v>152</v>
      </c>
      <c r="BC10" s="29"/>
    </row>
    <row r="11" spans="1:56" s="155" customFormat="1" ht="17.100000000000001" customHeight="1">
      <c r="A11" s="7">
        <v>16</v>
      </c>
      <c r="B11" s="8">
        <v>3551</v>
      </c>
      <c r="C11" s="9" t="s">
        <v>1145</v>
      </c>
      <c r="D11" s="290"/>
      <c r="E11" s="56"/>
      <c r="F11" s="56"/>
      <c r="G11" s="56"/>
      <c r="H11" s="56"/>
      <c r="I11" s="159"/>
      <c r="J11" s="159"/>
      <c r="K11" s="159"/>
      <c r="L11" s="14"/>
      <c r="M11" s="14"/>
      <c r="N11" s="14"/>
      <c r="O11" s="18"/>
      <c r="P11" s="290"/>
      <c r="Q11" s="259" t="s">
        <v>258</v>
      </c>
      <c r="R11" s="256"/>
      <c r="S11" s="256"/>
      <c r="T11" s="256"/>
      <c r="U11" s="256"/>
      <c r="V11" s="256"/>
      <c r="W11" s="256"/>
      <c r="X11" s="256"/>
      <c r="Y11" s="256"/>
      <c r="Z11" s="256"/>
      <c r="AA11" s="52"/>
      <c r="AB11" s="16"/>
      <c r="AC11" s="16"/>
      <c r="AD11" s="16"/>
      <c r="AE11" s="16"/>
      <c r="AF11" s="28"/>
      <c r="AG11" s="28"/>
      <c r="AH11" s="16"/>
      <c r="AI11" s="44"/>
      <c r="AJ11" s="45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26"/>
      <c r="AV11" s="39"/>
      <c r="AW11" s="40"/>
      <c r="AX11" s="76"/>
      <c r="AY11" s="77"/>
      <c r="AZ11" s="77"/>
      <c r="BA11" s="78"/>
      <c r="BB11" s="195">
        <f>ROUND(U13*(1+AZ35),0)</f>
        <v>483</v>
      </c>
      <c r="BC11" s="29"/>
    </row>
    <row r="12" spans="1:56" s="155" customFormat="1" ht="17.100000000000001" customHeight="1">
      <c r="A12" s="7">
        <v>16</v>
      </c>
      <c r="B12" s="8">
        <v>3552</v>
      </c>
      <c r="C12" s="9" t="s">
        <v>1146</v>
      </c>
      <c r="D12" s="290"/>
      <c r="E12" s="56"/>
      <c r="F12" s="56"/>
      <c r="G12" s="56"/>
      <c r="H12" s="56"/>
      <c r="I12" s="159"/>
      <c r="J12" s="159"/>
      <c r="K12" s="159"/>
      <c r="L12" s="14"/>
      <c r="M12" s="14"/>
      <c r="N12" s="14"/>
      <c r="O12" s="18"/>
      <c r="P12" s="290"/>
      <c r="Q12" s="257"/>
      <c r="R12" s="258"/>
      <c r="S12" s="258"/>
      <c r="T12" s="258"/>
      <c r="U12" s="258"/>
      <c r="V12" s="258"/>
      <c r="W12" s="258"/>
      <c r="X12" s="258"/>
      <c r="Y12" s="258"/>
      <c r="Z12" s="258"/>
      <c r="AA12" s="48"/>
      <c r="AB12" s="19"/>
      <c r="AC12" s="20"/>
      <c r="AD12" s="20"/>
      <c r="AE12" s="20"/>
      <c r="AF12" s="31"/>
      <c r="AG12" s="31"/>
      <c r="AH12" s="122"/>
      <c r="AI12" s="122"/>
      <c r="AJ12" s="129"/>
      <c r="AK12" s="43" t="s">
        <v>1853</v>
      </c>
      <c r="AL12" s="20"/>
      <c r="AM12" s="20"/>
      <c r="AN12" s="20"/>
      <c r="AO12" s="20"/>
      <c r="AP12" s="20"/>
      <c r="AQ12" s="20"/>
      <c r="AR12" s="20"/>
      <c r="AS12" s="20"/>
      <c r="AT12" s="20"/>
      <c r="AU12" s="22" t="s">
        <v>1792</v>
      </c>
      <c r="AV12" s="230">
        <v>1</v>
      </c>
      <c r="AW12" s="231"/>
      <c r="AX12" s="76"/>
      <c r="AY12" s="77"/>
      <c r="AZ12" s="77"/>
      <c r="BA12" s="78"/>
      <c r="BB12" s="195">
        <f>ROUND(ROUND(U13*AV12,0)*(1+AZ35),0)</f>
        <v>483</v>
      </c>
      <c r="BC12" s="29"/>
    </row>
    <row r="13" spans="1:56" s="155" customFormat="1" ht="17.100000000000001" customHeight="1">
      <c r="A13" s="7">
        <v>16</v>
      </c>
      <c r="B13" s="8">
        <v>3553</v>
      </c>
      <c r="C13" s="9" t="s">
        <v>459</v>
      </c>
      <c r="D13" s="290"/>
      <c r="E13" s="56"/>
      <c r="F13" s="56"/>
      <c r="G13" s="56"/>
      <c r="H13" s="56"/>
      <c r="I13" s="159"/>
      <c r="J13" s="159"/>
      <c r="K13" s="159"/>
      <c r="L13" s="14"/>
      <c r="M13" s="14"/>
      <c r="N13" s="14"/>
      <c r="O13" s="18"/>
      <c r="P13" s="290"/>
      <c r="Q13" s="135"/>
      <c r="R13" s="135"/>
      <c r="S13" s="135"/>
      <c r="T13" s="135"/>
      <c r="U13" s="260">
        <v>322</v>
      </c>
      <c r="V13" s="260"/>
      <c r="W13" s="14" t="s">
        <v>121</v>
      </c>
      <c r="X13" s="14"/>
      <c r="Y13" s="24"/>
      <c r="Z13" s="209"/>
      <c r="AA13" s="27"/>
      <c r="AB13" s="117" t="s">
        <v>265</v>
      </c>
      <c r="AC13" s="92"/>
      <c r="AD13" s="92"/>
      <c r="AE13" s="92"/>
      <c r="AF13" s="92"/>
      <c r="AG13" s="92"/>
      <c r="AH13" s="24" t="s">
        <v>1792</v>
      </c>
      <c r="AI13" s="239">
        <v>0.7</v>
      </c>
      <c r="AJ13" s="240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26"/>
      <c r="AV13" s="39"/>
      <c r="AW13" s="40"/>
      <c r="AX13" s="76"/>
      <c r="AY13" s="77"/>
      <c r="AZ13" s="77"/>
      <c r="BA13" s="78"/>
      <c r="BB13" s="195">
        <f>ROUND(ROUND(U13*AI14,0)*(1+AZ35),0)</f>
        <v>338</v>
      </c>
      <c r="BC13" s="29"/>
    </row>
    <row r="14" spans="1:56" s="155" customFormat="1" ht="17.100000000000001" hidden="1" customHeight="1">
      <c r="A14" s="7">
        <v>16</v>
      </c>
      <c r="B14" s="8">
        <v>3554</v>
      </c>
      <c r="C14" s="9" t="s">
        <v>460</v>
      </c>
      <c r="D14" s="290"/>
      <c r="E14" s="56"/>
      <c r="F14" s="56"/>
      <c r="G14" s="56"/>
      <c r="H14" s="56"/>
      <c r="I14" s="159"/>
      <c r="J14" s="159"/>
      <c r="K14" s="159"/>
      <c r="L14" s="14"/>
      <c r="M14" s="14"/>
      <c r="N14" s="14"/>
      <c r="O14" s="18"/>
      <c r="P14" s="290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67"/>
      <c r="AB14" s="96"/>
      <c r="AC14" s="97"/>
      <c r="AD14" s="97"/>
      <c r="AE14" s="97"/>
      <c r="AF14" s="97"/>
      <c r="AG14" s="97"/>
      <c r="AH14" s="22" t="s">
        <v>1792</v>
      </c>
      <c r="AI14" s="230">
        <v>0.7</v>
      </c>
      <c r="AJ14" s="231"/>
      <c r="AK14" s="43" t="s">
        <v>1853</v>
      </c>
      <c r="AL14" s="20"/>
      <c r="AM14" s="20"/>
      <c r="AN14" s="20"/>
      <c r="AO14" s="20"/>
      <c r="AP14" s="20"/>
      <c r="AQ14" s="20"/>
      <c r="AR14" s="20"/>
      <c r="AS14" s="20"/>
      <c r="AT14" s="20"/>
      <c r="AU14" s="22" t="s">
        <v>1792</v>
      </c>
      <c r="AV14" s="230">
        <v>1</v>
      </c>
      <c r="AW14" s="231"/>
      <c r="AX14" s="76"/>
      <c r="AY14" s="77"/>
      <c r="AZ14" s="77"/>
      <c r="BA14" s="78"/>
      <c r="BB14" s="195">
        <f>ROUND(ROUND(ROUND(U13*AI14,0)*AV14,0)*(1+AZ35),0)</f>
        <v>338</v>
      </c>
      <c r="BC14" s="29"/>
    </row>
    <row r="15" spans="1:56" s="155" customFormat="1" ht="17.100000000000001" customHeight="1">
      <c r="A15" s="7">
        <v>16</v>
      </c>
      <c r="B15" s="8">
        <v>3555</v>
      </c>
      <c r="C15" s="9" t="s">
        <v>1147</v>
      </c>
      <c r="D15" s="290"/>
      <c r="E15" s="56"/>
      <c r="F15" s="56"/>
      <c r="G15" s="56"/>
      <c r="H15" s="56"/>
      <c r="I15" s="159"/>
      <c r="J15" s="159"/>
      <c r="K15" s="159"/>
      <c r="L15" s="14"/>
      <c r="M15" s="14"/>
      <c r="N15" s="14"/>
      <c r="O15" s="14"/>
      <c r="P15" s="290"/>
      <c r="Q15" s="259" t="s">
        <v>259</v>
      </c>
      <c r="R15" s="256"/>
      <c r="S15" s="256"/>
      <c r="T15" s="256"/>
      <c r="U15" s="256"/>
      <c r="V15" s="256"/>
      <c r="W15" s="256"/>
      <c r="X15" s="256"/>
      <c r="Y15" s="256"/>
      <c r="Z15" s="256"/>
      <c r="AA15" s="52"/>
      <c r="AB15" s="16"/>
      <c r="AC15" s="16"/>
      <c r="AD15" s="16"/>
      <c r="AE15" s="16"/>
      <c r="AF15" s="28"/>
      <c r="AG15" s="28"/>
      <c r="AH15" s="16"/>
      <c r="AI15" s="44"/>
      <c r="AJ15" s="45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26"/>
      <c r="AV15" s="39"/>
      <c r="AW15" s="40"/>
      <c r="AX15" s="76"/>
      <c r="AY15" s="77"/>
      <c r="AZ15" s="77"/>
      <c r="BA15" s="78"/>
      <c r="BB15" s="195">
        <f>ROUND(U17*(1+AZ35),0)</f>
        <v>605</v>
      </c>
      <c r="BC15" s="29"/>
    </row>
    <row r="16" spans="1:56" s="155" customFormat="1" ht="17.100000000000001" customHeight="1">
      <c r="A16" s="7">
        <v>16</v>
      </c>
      <c r="B16" s="8">
        <v>3556</v>
      </c>
      <c r="C16" s="9" t="s">
        <v>1148</v>
      </c>
      <c r="D16" s="290"/>
      <c r="E16" s="56"/>
      <c r="F16" s="56"/>
      <c r="G16" s="56"/>
      <c r="H16" s="56"/>
      <c r="I16" s="159"/>
      <c r="J16" s="159"/>
      <c r="K16" s="159"/>
      <c r="L16" s="14"/>
      <c r="M16" s="14"/>
      <c r="N16" s="14"/>
      <c r="O16" s="14"/>
      <c r="P16" s="290"/>
      <c r="Q16" s="257"/>
      <c r="R16" s="258"/>
      <c r="S16" s="258"/>
      <c r="T16" s="258"/>
      <c r="U16" s="258"/>
      <c r="V16" s="258"/>
      <c r="W16" s="258"/>
      <c r="X16" s="258"/>
      <c r="Y16" s="258"/>
      <c r="Z16" s="258"/>
      <c r="AA16" s="48"/>
      <c r="AB16" s="19"/>
      <c r="AC16" s="20"/>
      <c r="AD16" s="20"/>
      <c r="AE16" s="20"/>
      <c r="AF16" s="31"/>
      <c r="AG16" s="31"/>
      <c r="AH16" s="122"/>
      <c r="AI16" s="122"/>
      <c r="AJ16" s="129"/>
      <c r="AK16" s="43" t="s">
        <v>1853</v>
      </c>
      <c r="AL16" s="20"/>
      <c r="AM16" s="20"/>
      <c r="AN16" s="20"/>
      <c r="AO16" s="20"/>
      <c r="AP16" s="20"/>
      <c r="AQ16" s="20"/>
      <c r="AR16" s="20"/>
      <c r="AS16" s="20"/>
      <c r="AT16" s="20"/>
      <c r="AU16" s="22" t="s">
        <v>1792</v>
      </c>
      <c r="AV16" s="230">
        <v>1</v>
      </c>
      <c r="AW16" s="231"/>
      <c r="AX16" s="76"/>
      <c r="AY16" s="77"/>
      <c r="AZ16" s="77"/>
      <c r="BA16" s="78"/>
      <c r="BB16" s="195">
        <f>ROUND(ROUND(U17*AV16,0)*(1+AZ35),0)</f>
        <v>605</v>
      </c>
      <c r="BC16" s="29"/>
    </row>
    <row r="17" spans="1:55" s="155" customFormat="1" ht="17.100000000000001" customHeight="1">
      <c r="A17" s="7">
        <v>16</v>
      </c>
      <c r="B17" s="8">
        <v>3557</v>
      </c>
      <c r="C17" s="9" t="s">
        <v>461</v>
      </c>
      <c r="D17" s="290"/>
      <c r="E17" s="56"/>
      <c r="F17" s="56"/>
      <c r="G17" s="56"/>
      <c r="H17" s="56"/>
      <c r="I17" s="159"/>
      <c r="J17" s="159"/>
      <c r="K17" s="159"/>
      <c r="L17" s="14"/>
      <c r="M17" s="14"/>
      <c r="N17" s="14"/>
      <c r="O17" s="14"/>
      <c r="P17" s="290"/>
      <c r="Q17" s="140"/>
      <c r="R17" s="135"/>
      <c r="S17" s="135"/>
      <c r="T17" s="135"/>
      <c r="U17" s="260">
        <v>403</v>
      </c>
      <c r="V17" s="260"/>
      <c r="W17" s="14" t="s">
        <v>121</v>
      </c>
      <c r="X17" s="14"/>
      <c r="Y17" s="24"/>
      <c r="Z17" s="27"/>
      <c r="AA17" s="27"/>
      <c r="AB17" s="117" t="s">
        <v>265</v>
      </c>
      <c r="AC17" s="92"/>
      <c r="AD17" s="92"/>
      <c r="AE17" s="92"/>
      <c r="AF17" s="92"/>
      <c r="AG17" s="92"/>
      <c r="AH17" s="24" t="s">
        <v>1792</v>
      </c>
      <c r="AI17" s="239">
        <v>0.7</v>
      </c>
      <c r="AJ17" s="240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26"/>
      <c r="AV17" s="39"/>
      <c r="AW17" s="40"/>
      <c r="AX17" s="76"/>
      <c r="AY17" s="77"/>
      <c r="AZ17" s="77"/>
      <c r="BA17" s="78"/>
      <c r="BB17" s="195">
        <f>ROUND(ROUND(U17*AI18,0)*(1+AZ35),0)</f>
        <v>423</v>
      </c>
      <c r="BC17" s="29"/>
    </row>
    <row r="18" spans="1:55" s="155" customFormat="1" ht="17.100000000000001" hidden="1" customHeight="1">
      <c r="A18" s="7">
        <v>16</v>
      </c>
      <c r="B18" s="8">
        <v>3558</v>
      </c>
      <c r="C18" s="9" t="s">
        <v>462</v>
      </c>
      <c r="D18" s="290"/>
      <c r="E18" s="56"/>
      <c r="F18" s="56"/>
      <c r="G18" s="56"/>
      <c r="H18" s="56"/>
      <c r="I18" s="159"/>
      <c r="J18" s="159"/>
      <c r="K18" s="159"/>
      <c r="L18" s="14"/>
      <c r="M18" s="14"/>
      <c r="N18" s="14"/>
      <c r="O18" s="14"/>
      <c r="P18" s="290"/>
      <c r="Q18" s="61"/>
      <c r="R18" s="59"/>
      <c r="S18" s="59"/>
      <c r="T18" s="59"/>
      <c r="U18" s="59"/>
      <c r="V18" s="59"/>
      <c r="W18" s="59"/>
      <c r="X18" s="59"/>
      <c r="Y18" s="59"/>
      <c r="Z18" s="59"/>
      <c r="AA18" s="67"/>
      <c r="AB18" s="96"/>
      <c r="AC18" s="97"/>
      <c r="AD18" s="97"/>
      <c r="AE18" s="97"/>
      <c r="AF18" s="97"/>
      <c r="AG18" s="97"/>
      <c r="AH18" s="22" t="s">
        <v>1792</v>
      </c>
      <c r="AI18" s="230">
        <v>0.7</v>
      </c>
      <c r="AJ18" s="231"/>
      <c r="AK18" s="43" t="s">
        <v>1853</v>
      </c>
      <c r="AL18" s="20"/>
      <c r="AM18" s="20"/>
      <c r="AN18" s="20"/>
      <c r="AO18" s="20"/>
      <c r="AP18" s="20"/>
      <c r="AQ18" s="20"/>
      <c r="AR18" s="20"/>
      <c r="AS18" s="20"/>
      <c r="AT18" s="20"/>
      <c r="AU18" s="22" t="s">
        <v>1792</v>
      </c>
      <c r="AV18" s="230">
        <v>1</v>
      </c>
      <c r="AW18" s="231"/>
      <c r="AX18" s="76"/>
      <c r="AY18" s="77"/>
      <c r="AZ18" s="77"/>
      <c r="BA18" s="78"/>
      <c r="BB18" s="195">
        <f>ROUND(ROUND(ROUND(U17*AI18,0)*AV18,0)*(1+AZ35),0)</f>
        <v>423</v>
      </c>
      <c r="BC18" s="29"/>
    </row>
    <row r="19" spans="1:55" s="155" customFormat="1" ht="17.100000000000001" customHeight="1">
      <c r="A19" s="7">
        <v>16</v>
      </c>
      <c r="B19" s="8">
        <v>3559</v>
      </c>
      <c r="C19" s="9" t="s">
        <v>1149</v>
      </c>
      <c r="D19" s="290"/>
      <c r="E19" s="56"/>
      <c r="F19" s="56"/>
      <c r="G19" s="56"/>
      <c r="H19" s="56"/>
      <c r="I19" s="159"/>
      <c r="J19" s="159"/>
      <c r="K19" s="159"/>
      <c r="L19" s="14"/>
      <c r="M19" s="14"/>
      <c r="N19" s="14"/>
      <c r="O19" s="14"/>
      <c r="P19" s="290"/>
      <c r="Q19" s="259" t="s">
        <v>260</v>
      </c>
      <c r="R19" s="256"/>
      <c r="S19" s="256"/>
      <c r="T19" s="256"/>
      <c r="U19" s="256"/>
      <c r="V19" s="256"/>
      <c r="W19" s="256"/>
      <c r="X19" s="256"/>
      <c r="Y19" s="256"/>
      <c r="Z19" s="256"/>
      <c r="AA19" s="52"/>
      <c r="AB19" s="16"/>
      <c r="AC19" s="16"/>
      <c r="AD19" s="16"/>
      <c r="AE19" s="16"/>
      <c r="AF19" s="28"/>
      <c r="AG19" s="28"/>
      <c r="AH19" s="16"/>
      <c r="AI19" s="44"/>
      <c r="AJ19" s="45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26"/>
      <c r="AV19" s="39"/>
      <c r="AW19" s="40"/>
      <c r="AX19" s="76"/>
      <c r="AY19" s="77"/>
      <c r="AZ19" s="77"/>
      <c r="BA19" s="78"/>
      <c r="BB19" s="195">
        <f>ROUND(U21*(1+AZ35),0)</f>
        <v>728</v>
      </c>
      <c r="BC19" s="29"/>
    </row>
    <row r="20" spans="1:55" s="155" customFormat="1" ht="17.100000000000001" customHeight="1">
      <c r="A20" s="7">
        <v>16</v>
      </c>
      <c r="B20" s="8">
        <v>3560</v>
      </c>
      <c r="C20" s="9" t="s">
        <v>1150</v>
      </c>
      <c r="D20" s="290"/>
      <c r="E20" s="56"/>
      <c r="F20" s="56"/>
      <c r="G20" s="56"/>
      <c r="H20" s="56"/>
      <c r="I20" s="159"/>
      <c r="J20" s="159"/>
      <c r="K20" s="159"/>
      <c r="L20" s="14"/>
      <c r="M20" s="14"/>
      <c r="N20" s="14"/>
      <c r="O20" s="14"/>
      <c r="P20" s="290"/>
      <c r="Q20" s="257"/>
      <c r="R20" s="258"/>
      <c r="S20" s="258"/>
      <c r="T20" s="258"/>
      <c r="U20" s="258"/>
      <c r="V20" s="258"/>
      <c r="W20" s="258"/>
      <c r="X20" s="258"/>
      <c r="Y20" s="258"/>
      <c r="Z20" s="258"/>
      <c r="AA20" s="48"/>
      <c r="AB20" s="19"/>
      <c r="AC20" s="20"/>
      <c r="AD20" s="20"/>
      <c r="AE20" s="20"/>
      <c r="AF20" s="31"/>
      <c r="AG20" s="31"/>
      <c r="AH20" s="122"/>
      <c r="AI20" s="122"/>
      <c r="AJ20" s="129"/>
      <c r="AK20" s="43" t="s">
        <v>1853</v>
      </c>
      <c r="AL20" s="20"/>
      <c r="AM20" s="20"/>
      <c r="AN20" s="20"/>
      <c r="AO20" s="20"/>
      <c r="AP20" s="20"/>
      <c r="AQ20" s="20"/>
      <c r="AR20" s="20"/>
      <c r="AS20" s="20"/>
      <c r="AT20" s="20"/>
      <c r="AU20" s="22" t="s">
        <v>1792</v>
      </c>
      <c r="AV20" s="230">
        <v>1</v>
      </c>
      <c r="AW20" s="231"/>
      <c r="AX20" s="76"/>
      <c r="AY20" s="77"/>
      <c r="AZ20" s="77"/>
      <c r="BA20" s="78"/>
      <c r="BB20" s="195">
        <f>ROUND(ROUND(U21*AV20,0)*(1+AZ35),0)</f>
        <v>728</v>
      </c>
      <c r="BC20" s="29"/>
    </row>
    <row r="21" spans="1:55" s="155" customFormat="1" ht="17.100000000000001" customHeight="1">
      <c r="A21" s="7">
        <v>16</v>
      </c>
      <c r="B21" s="8">
        <v>3561</v>
      </c>
      <c r="C21" s="9" t="s">
        <v>463</v>
      </c>
      <c r="D21" s="290"/>
      <c r="E21" s="56"/>
      <c r="F21" s="56"/>
      <c r="G21" s="56"/>
      <c r="H21" s="56"/>
      <c r="I21" s="159"/>
      <c r="J21" s="159"/>
      <c r="K21" s="159"/>
      <c r="L21" s="14"/>
      <c r="M21" s="14"/>
      <c r="N21" s="14"/>
      <c r="O21" s="14"/>
      <c r="P21" s="290"/>
      <c r="Q21" s="140"/>
      <c r="R21" s="135"/>
      <c r="S21" s="135"/>
      <c r="T21" s="135"/>
      <c r="U21" s="261">
        <v>485</v>
      </c>
      <c r="V21" s="261"/>
      <c r="W21" s="14" t="s">
        <v>121</v>
      </c>
      <c r="X21" s="14"/>
      <c r="Y21" s="24"/>
      <c r="Z21" s="27"/>
      <c r="AA21" s="27"/>
      <c r="AB21" s="117" t="s">
        <v>265</v>
      </c>
      <c r="AC21" s="92"/>
      <c r="AD21" s="92"/>
      <c r="AE21" s="92"/>
      <c r="AF21" s="92"/>
      <c r="AG21" s="92"/>
      <c r="AH21" s="24" t="s">
        <v>1792</v>
      </c>
      <c r="AI21" s="239">
        <v>0.7</v>
      </c>
      <c r="AJ21" s="240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26"/>
      <c r="AV21" s="39"/>
      <c r="AW21" s="40"/>
      <c r="AX21" s="76"/>
      <c r="AY21" s="77"/>
      <c r="AZ21" s="77"/>
      <c r="BA21" s="78"/>
      <c r="BB21" s="195">
        <f>ROUND(ROUND(U21*AI22,0)*(1+AZ35),0)</f>
        <v>510</v>
      </c>
      <c r="BC21" s="29"/>
    </row>
    <row r="22" spans="1:55" s="155" customFormat="1" ht="17.100000000000001" hidden="1" customHeight="1">
      <c r="A22" s="7">
        <v>16</v>
      </c>
      <c r="B22" s="8">
        <v>3562</v>
      </c>
      <c r="C22" s="9" t="s">
        <v>464</v>
      </c>
      <c r="D22" s="290"/>
      <c r="E22" s="56"/>
      <c r="F22" s="56"/>
      <c r="G22" s="56"/>
      <c r="H22" s="56"/>
      <c r="I22" s="159"/>
      <c r="J22" s="159"/>
      <c r="K22" s="159"/>
      <c r="L22" s="14"/>
      <c r="M22" s="14"/>
      <c r="N22" s="14"/>
      <c r="O22" s="14"/>
      <c r="P22" s="290"/>
      <c r="Q22" s="61"/>
      <c r="R22" s="59"/>
      <c r="S22" s="59"/>
      <c r="T22" s="59"/>
      <c r="U22" s="59"/>
      <c r="V22" s="59"/>
      <c r="W22" s="59"/>
      <c r="X22" s="59"/>
      <c r="Y22" s="59"/>
      <c r="Z22" s="59"/>
      <c r="AA22" s="67"/>
      <c r="AB22" s="96"/>
      <c r="AC22" s="97"/>
      <c r="AD22" s="97"/>
      <c r="AE22" s="97"/>
      <c r="AF22" s="97"/>
      <c r="AG22" s="97"/>
      <c r="AH22" s="22" t="s">
        <v>1792</v>
      </c>
      <c r="AI22" s="230">
        <v>0.7</v>
      </c>
      <c r="AJ22" s="231"/>
      <c r="AK22" s="43" t="s">
        <v>1853</v>
      </c>
      <c r="AL22" s="20"/>
      <c r="AM22" s="20"/>
      <c r="AN22" s="20"/>
      <c r="AO22" s="20"/>
      <c r="AP22" s="20"/>
      <c r="AQ22" s="20"/>
      <c r="AR22" s="20"/>
      <c r="AS22" s="20"/>
      <c r="AT22" s="20"/>
      <c r="AU22" s="22" t="s">
        <v>1792</v>
      </c>
      <c r="AV22" s="230">
        <v>1</v>
      </c>
      <c r="AW22" s="231"/>
      <c r="AX22" s="76"/>
      <c r="AY22" s="77"/>
      <c r="AZ22" s="77"/>
      <c r="BA22" s="78"/>
      <c r="BB22" s="195">
        <f>ROUND(ROUND(ROUND(U21*AI22,0)*AV22,0)*(1+AZ35),0)</f>
        <v>510</v>
      </c>
      <c r="BC22" s="29"/>
    </row>
    <row r="23" spans="1:55" s="155" customFormat="1" ht="17.100000000000001" customHeight="1">
      <c r="A23" s="7">
        <v>16</v>
      </c>
      <c r="B23" s="8">
        <v>3563</v>
      </c>
      <c r="C23" s="9" t="s">
        <v>1151</v>
      </c>
      <c r="D23" s="290"/>
      <c r="E23" s="56"/>
      <c r="F23" s="56"/>
      <c r="G23" s="56"/>
      <c r="H23" s="56"/>
      <c r="I23" s="159"/>
      <c r="J23" s="159"/>
      <c r="K23" s="159"/>
      <c r="L23" s="14"/>
      <c r="M23" s="14"/>
      <c r="N23" s="14"/>
      <c r="O23" s="14"/>
      <c r="P23" s="290"/>
      <c r="Q23" s="259" t="s">
        <v>262</v>
      </c>
      <c r="R23" s="256"/>
      <c r="S23" s="256"/>
      <c r="T23" s="256"/>
      <c r="U23" s="256"/>
      <c r="V23" s="256"/>
      <c r="W23" s="256"/>
      <c r="X23" s="256"/>
      <c r="Y23" s="256"/>
      <c r="Z23" s="256"/>
      <c r="AA23" s="52"/>
      <c r="AB23" s="16"/>
      <c r="AC23" s="16"/>
      <c r="AD23" s="16"/>
      <c r="AE23" s="16"/>
      <c r="AF23" s="28"/>
      <c r="AG23" s="28"/>
      <c r="AH23" s="16"/>
      <c r="AI23" s="44"/>
      <c r="AJ23" s="45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26"/>
      <c r="AV23" s="39"/>
      <c r="AW23" s="40"/>
      <c r="AX23" s="76"/>
      <c r="AY23" s="77"/>
      <c r="AZ23" s="77"/>
      <c r="BA23" s="78"/>
      <c r="BB23" s="195">
        <f>ROUND(U25*(1+AZ35),0)</f>
        <v>849</v>
      </c>
      <c r="BC23" s="29"/>
    </row>
    <row r="24" spans="1:55" s="155" customFormat="1" ht="17.100000000000001" customHeight="1">
      <c r="A24" s="7">
        <v>16</v>
      </c>
      <c r="B24" s="8">
        <v>3564</v>
      </c>
      <c r="C24" s="9" t="s">
        <v>1152</v>
      </c>
      <c r="D24" s="290"/>
      <c r="E24" s="56"/>
      <c r="F24" s="56"/>
      <c r="G24" s="56"/>
      <c r="H24" s="56"/>
      <c r="I24" s="159"/>
      <c r="J24" s="159"/>
      <c r="K24" s="159"/>
      <c r="L24" s="14"/>
      <c r="M24" s="14"/>
      <c r="N24" s="14"/>
      <c r="O24" s="14"/>
      <c r="P24" s="290"/>
      <c r="Q24" s="257"/>
      <c r="R24" s="258"/>
      <c r="S24" s="258"/>
      <c r="T24" s="258"/>
      <c r="U24" s="258"/>
      <c r="V24" s="258"/>
      <c r="W24" s="258"/>
      <c r="X24" s="258"/>
      <c r="Y24" s="258"/>
      <c r="Z24" s="258"/>
      <c r="AA24" s="48"/>
      <c r="AB24" s="19"/>
      <c r="AC24" s="20"/>
      <c r="AD24" s="20"/>
      <c r="AE24" s="20"/>
      <c r="AF24" s="31"/>
      <c r="AG24" s="31"/>
      <c r="AH24" s="122"/>
      <c r="AI24" s="122"/>
      <c r="AJ24" s="129"/>
      <c r="AK24" s="43" t="s">
        <v>1853</v>
      </c>
      <c r="AL24" s="20"/>
      <c r="AM24" s="20"/>
      <c r="AN24" s="20"/>
      <c r="AO24" s="20"/>
      <c r="AP24" s="20"/>
      <c r="AQ24" s="20"/>
      <c r="AR24" s="20"/>
      <c r="AS24" s="20"/>
      <c r="AT24" s="20"/>
      <c r="AU24" s="22" t="s">
        <v>1792</v>
      </c>
      <c r="AV24" s="230">
        <v>1</v>
      </c>
      <c r="AW24" s="231"/>
      <c r="AX24" s="76"/>
      <c r="AY24" s="77"/>
      <c r="AZ24" s="77"/>
      <c r="BA24" s="78"/>
      <c r="BB24" s="195">
        <f>ROUND(ROUND(U25*AV24,0)*(1+AZ35),0)</f>
        <v>849</v>
      </c>
      <c r="BC24" s="29"/>
    </row>
    <row r="25" spans="1:55" s="155" customFormat="1" ht="17.100000000000001" customHeight="1">
      <c r="A25" s="7">
        <v>16</v>
      </c>
      <c r="B25" s="8">
        <v>3565</v>
      </c>
      <c r="C25" s="9" t="s">
        <v>465</v>
      </c>
      <c r="D25" s="290"/>
      <c r="E25" s="56"/>
      <c r="F25" s="56"/>
      <c r="G25" s="56"/>
      <c r="H25" s="56"/>
      <c r="I25" s="159"/>
      <c r="J25" s="159"/>
      <c r="K25" s="159"/>
      <c r="L25" s="14"/>
      <c r="M25" s="14"/>
      <c r="N25" s="14"/>
      <c r="O25" s="14"/>
      <c r="P25" s="290"/>
      <c r="Q25" s="140"/>
      <c r="R25" s="135"/>
      <c r="S25" s="135"/>
      <c r="T25" s="135"/>
      <c r="U25" s="261">
        <v>566</v>
      </c>
      <c r="V25" s="261"/>
      <c r="W25" s="14" t="s">
        <v>121</v>
      </c>
      <c r="X25" s="14"/>
      <c r="Y25" s="24"/>
      <c r="Z25" s="27"/>
      <c r="AA25" s="27"/>
      <c r="AB25" s="117" t="s">
        <v>265</v>
      </c>
      <c r="AC25" s="92"/>
      <c r="AD25" s="92"/>
      <c r="AE25" s="92"/>
      <c r="AF25" s="92"/>
      <c r="AG25" s="92"/>
      <c r="AH25" s="24" t="s">
        <v>1792</v>
      </c>
      <c r="AI25" s="239">
        <v>0.7</v>
      </c>
      <c r="AJ25" s="240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26"/>
      <c r="AV25" s="39"/>
      <c r="AW25" s="40"/>
      <c r="AX25" s="76"/>
      <c r="AY25" s="77"/>
      <c r="AZ25" s="77"/>
      <c r="BA25" s="78"/>
      <c r="BB25" s="195">
        <f>ROUND(ROUND(U25*AI26,0)*(1+AZ35),0)</f>
        <v>594</v>
      </c>
      <c r="BC25" s="29"/>
    </row>
    <row r="26" spans="1:55" s="155" customFormat="1" ht="17.100000000000001" hidden="1" customHeight="1">
      <c r="A26" s="7">
        <v>16</v>
      </c>
      <c r="B26" s="8">
        <v>3566</v>
      </c>
      <c r="C26" s="9" t="s">
        <v>466</v>
      </c>
      <c r="D26" s="290"/>
      <c r="E26" s="56"/>
      <c r="F26" s="56"/>
      <c r="G26" s="56"/>
      <c r="H26" s="56"/>
      <c r="I26" s="159"/>
      <c r="J26" s="159"/>
      <c r="K26" s="159"/>
      <c r="L26" s="14"/>
      <c r="M26" s="14"/>
      <c r="N26" s="14"/>
      <c r="O26" s="14"/>
      <c r="P26" s="290"/>
      <c r="Q26" s="61"/>
      <c r="R26" s="59"/>
      <c r="S26" s="59"/>
      <c r="T26" s="59"/>
      <c r="U26" s="59"/>
      <c r="V26" s="59"/>
      <c r="W26" s="59"/>
      <c r="X26" s="59"/>
      <c r="Y26" s="59"/>
      <c r="Z26" s="59"/>
      <c r="AA26" s="67"/>
      <c r="AB26" s="96"/>
      <c r="AC26" s="97"/>
      <c r="AD26" s="97"/>
      <c r="AE26" s="97"/>
      <c r="AF26" s="97"/>
      <c r="AG26" s="97"/>
      <c r="AH26" s="22" t="s">
        <v>1792</v>
      </c>
      <c r="AI26" s="230">
        <v>0.7</v>
      </c>
      <c r="AJ26" s="231"/>
      <c r="AK26" s="43" t="s">
        <v>1853</v>
      </c>
      <c r="AL26" s="20"/>
      <c r="AM26" s="20"/>
      <c r="AN26" s="20"/>
      <c r="AO26" s="20"/>
      <c r="AP26" s="20"/>
      <c r="AQ26" s="20"/>
      <c r="AR26" s="20"/>
      <c r="AS26" s="20"/>
      <c r="AT26" s="20"/>
      <c r="AU26" s="22" t="s">
        <v>1792</v>
      </c>
      <c r="AV26" s="230">
        <v>1</v>
      </c>
      <c r="AW26" s="231"/>
      <c r="AX26" s="76"/>
      <c r="AY26" s="77"/>
      <c r="AZ26" s="77"/>
      <c r="BA26" s="78"/>
      <c r="BB26" s="195">
        <f>ROUND(ROUND(ROUND(U25*AI26,0)*AV26,0)*(1+AZ35),0)</f>
        <v>594</v>
      </c>
      <c r="BC26" s="29"/>
    </row>
    <row r="27" spans="1:55" s="155" customFormat="1" ht="17.100000000000001" customHeight="1">
      <c r="A27" s="7">
        <v>16</v>
      </c>
      <c r="B27" s="8">
        <v>3567</v>
      </c>
      <c r="C27" s="9" t="s">
        <v>1153</v>
      </c>
      <c r="D27" s="290"/>
      <c r="E27" s="242" t="s">
        <v>861</v>
      </c>
      <c r="F27" s="282"/>
      <c r="G27" s="282"/>
      <c r="H27" s="282"/>
      <c r="I27" s="282"/>
      <c r="J27" s="282"/>
      <c r="K27" s="282"/>
      <c r="L27" s="282"/>
      <c r="M27" s="282"/>
      <c r="N27" s="282"/>
      <c r="O27" s="15"/>
      <c r="P27" s="290"/>
      <c r="Q27" s="259" t="s">
        <v>257</v>
      </c>
      <c r="R27" s="256"/>
      <c r="S27" s="256"/>
      <c r="T27" s="256"/>
      <c r="U27" s="256"/>
      <c r="V27" s="256"/>
      <c r="W27" s="256"/>
      <c r="X27" s="256"/>
      <c r="Y27" s="256"/>
      <c r="Z27" s="256"/>
      <c r="AA27" s="52"/>
      <c r="AB27" s="16"/>
      <c r="AC27" s="16"/>
      <c r="AD27" s="16"/>
      <c r="AE27" s="16"/>
      <c r="AF27" s="28"/>
      <c r="AG27" s="28"/>
      <c r="AH27" s="16"/>
      <c r="AI27" s="44"/>
      <c r="AJ27" s="45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26"/>
      <c r="AV27" s="39"/>
      <c r="AW27" s="40"/>
      <c r="AX27" s="76"/>
      <c r="AY27" s="77"/>
      <c r="AZ27" s="77"/>
      <c r="BA27" s="78"/>
      <c r="BB27" s="195">
        <f>ROUND(U29*(1+AZ35),0)</f>
        <v>267</v>
      </c>
      <c r="BC27" s="29"/>
    </row>
    <row r="28" spans="1:55" s="155" customFormat="1" ht="17.100000000000001" customHeight="1">
      <c r="A28" s="7">
        <v>16</v>
      </c>
      <c r="B28" s="8">
        <v>3568</v>
      </c>
      <c r="C28" s="9" t="s">
        <v>1154</v>
      </c>
      <c r="D28" s="290"/>
      <c r="E28" s="283"/>
      <c r="F28" s="284"/>
      <c r="G28" s="284"/>
      <c r="H28" s="284"/>
      <c r="I28" s="284"/>
      <c r="J28" s="284"/>
      <c r="K28" s="284"/>
      <c r="L28" s="284"/>
      <c r="M28" s="284"/>
      <c r="N28" s="284"/>
      <c r="O28" s="123"/>
      <c r="P28" s="290"/>
      <c r="Q28" s="257"/>
      <c r="R28" s="258"/>
      <c r="S28" s="258"/>
      <c r="T28" s="258"/>
      <c r="U28" s="258"/>
      <c r="V28" s="258"/>
      <c r="W28" s="258"/>
      <c r="X28" s="258"/>
      <c r="Y28" s="258"/>
      <c r="Z28" s="258"/>
      <c r="AA28" s="48"/>
      <c r="AB28" s="19"/>
      <c r="AC28" s="20"/>
      <c r="AD28" s="20"/>
      <c r="AE28" s="20"/>
      <c r="AF28" s="31"/>
      <c r="AG28" s="31"/>
      <c r="AH28" s="122"/>
      <c r="AI28" s="122"/>
      <c r="AJ28" s="129"/>
      <c r="AK28" s="43" t="s">
        <v>1853</v>
      </c>
      <c r="AL28" s="20"/>
      <c r="AM28" s="20"/>
      <c r="AN28" s="20"/>
      <c r="AO28" s="20"/>
      <c r="AP28" s="20"/>
      <c r="AQ28" s="20"/>
      <c r="AR28" s="20"/>
      <c r="AS28" s="20"/>
      <c r="AT28" s="20"/>
      <c r="AU28" s="22" t="s">
        <v>1792</v>
      </c>
      <c r="AV28" s="230">
        <v>1</v>
      </c>
      <c r="AW28" s="231"/>
      <c r="AX28" s="76"/>
      <c r="AY28" s="77"/>
      <c r="AZ28" s="77"/>
      <c r="BA28" s="78"/>
      <c r="BB28" s="195">
        <f>ROUND(ROUND(U29*AV28,0)*(1+AZ35),0)</f>
        <v>267</v>
      </c>
      <c r="BC28" s="29"/>
    </row>
    <row r="29" spans="1:55" s="155" customFormat="1" ht="17.100000000000001" customHeight="1">
      <c r="A29" s="7">
        <v>16</v>
      </c>
      <c r="B29" s="8">
        <v>3569</v>
      </c>
      <c r="C29" s="9" t="s">
        <v>467</v>
      </c>
      <c r="D29" s="290"/>
      <c r="E29" s="56"/>
      <c r="F29" s="56"/>
      <c r="G29" s="121"/>
      <c r="H29" s="65"/>
      <c r="I29" s="65"/>
      <c r="J29" s="14"/>
      <c r="K29" s="14"/>
      <c r="L29" s="24"/>
      <c r="M29" s="27"/>
      <c r="N29" s="27"/>
      <c r="O29" s="123"/>
      <c r="P29" s="290"/>
      <c r="Q29" s="135"/>
      <c r="R29" s="135"/>
      <c r="S29" s="135"/>
      <c r="T29" s="135"/>
      <c r="U29" s="260">
        <v>178</v>
      </c>
      <c r="V29" s="260"/>
      <c r="W29" s="14" t="s">
        <v>121</v>
      </c>
      <c r="X29" s="14"/>
      <c r="Y29" s="24"/>
      <c r="Z29" s="27"/>
      <c r="AA29" s="27"/>
      <c r="AB29" s="117" t="s">
        <v>265</v>
      </c>
      <c r="AC29" s="92"/>
      <c r="AD29" s="92"/>
      <c r="AE29" s="92"/>
      <c r="AF29" s="92"/>
      <c r="AG29" s="92"/>
      <c r="AH29" s="24" t="s">
        <v>1792</v>
      </c>
      <c r="AI29" s="239">
        <v>0.7</v>
      </c>
      <c r="AJ29" s="240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26"/>
      <c r="AV29" s="39"/>
      <c r="AW29" s="40"/>
      <c r="AX29" s="76"/>
      <c r="AY29" s="77"/>
      <c r="AZ29" s="77"/>
      <c r="BA29" s="78"/>
      <c r="BB29" s="195">
        <f>ROUND(ROUND(U29*AI30,0)*(1+AZ35),0)</f>
        <v>188</v>
      </c>
      <c r="BC29" s="29"/>
    </row>
    <row r="30" spans="1:55" s="155" customFormat="1" ht="17.100000000000001" hidden="1" customHeight="1">
      <c r="A30" s="7">
        <v>16</v>
      </c>
      <c r="B30" s="8">
        <v>3570</v>
      </c>
      <c r="C30" s="9" t="s">
        <v>468</v>
      </c>
      <c r="D30" s="290"/>
      <c r="E30" s="56"/>
      <c r="F30" s="56"/>
      <c r="G30" s="56"/>
      <c r="H30" s="121"/>
      <c r="I30" s="121"/>
      <c r="J30" s="121"/>
      <c r="K30" s="121"/>
      <c r="L30" s="121"/>
      <c r="M30" s="121"/>
      <c r="N30" s="121"/>
      <c r="O30" s="18"/>
      <c r="P30" s="290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67"/>
      <c r="AB30" s="96"/>
      <c r="AC30" s="97"/>
      <c r="AD30" s="97"/>
      <c r="AE30" s="97"/>
      <c r="AF30" s="97"/>
      <c r="AG30" s="97"/>
      <c r="AH30" s="22" t="s">
        <v>1792</v>
      </c>
      <c r="AI30" s="230">
        <v>0.7</v>
      </c>
      <c r="AJ30" s="231"/>
      <c r="AK30" s="43" t="s">
        <v>1853</v>
      </c>
      <c r="AL30" s="20"/>
      <c r="AM30" s="20"/>
      <c r="AN30" s="20"/>
      <c r="AO30" s="20"/>
      <c r="AP30" s="20"/>
      <c r="AQ30" s="20"/>
      <c r="AR30" s="20"/>
      <c r="AS30" s="20"/>
      <c r="AT30" s="20"/>
      <c r="AU30" s="22" t="s">
        <v>1792</v>
      </c>
      <c r="AV30" s="230">
        <v>1</v>
      </c>
      <c r="AW30" s="231"/>
      <c r="AX30" s="121"/>
      <c r="AY30" s="121"/>
      <c r="AZ30" s="121"/>
      <c r="BA30" s="121"/>
      <c r="BB30" s="195">
        <f>ROUND(ROUND(ROUND(U29*AI30,0)*AV30,0)*(1+AZ35),0)</f>
        <v>188</v>
      </c>
      <c r="BC30" s="29"/>
    </row>
    <row r="31" spans="1:55" s="155" customFormat="1" ht="17.100000000000001" customHeight="1">
      <c r="A31" s="7">
        <v>16</v>
      </c>
      <c r="B31" s="8">
        <v>3571</v>
      </c>
      <c r="C31" s="9" t="s">
        <v>1155</v>
      </c>
      <c r="D31" s="290"/>
      <c r="E31" s="56"/>
      <c r="F31" s="56"/>
      <c r="G31" s="56"/>
      <c r="H31" s="56"/>
      <c r="I31" s="159"/>
      <c r="J31" s="159"/>
      <c r="K31" s="159"/>
      <c r="L31" s="14"/>
      <c r="M31" s="14"/>
      <c r="N31" s="14"/>
      <c r="O31" s="18"/>
      <c r="P31" s="290"/>
      <c r="Q31" s="259" t="s">
        <v>258</v>
      </c>
      <c r="R31" s="286"/>
      <c r="S31" s="286"/>
      <c r="T31" s="286"/>
      <c r="U31" s="286"/>
      <c r="V31" s="286"/>
      <c r="W31" s="286"/>
      <c r="X31" s="286"/>
      <c r="Y31" s="286"/>
      <c r="Z31" s="286"/>
      <c r="AA31" s="52"/>
      <c r="AB31" s="16"/>
      <c r="AC31" s="16"/>
      <c r="AD31" s="16"/>
      <c r="AE31" s="16"/>
      <c r="AF31" s="28"/>
      <c r="AG31" s="28"/>
      <c r="AH31" s="16"/>
      <c r="AI31" s="44"/>
      <c r="AJ31" s="45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26"/>
      <c r="AV31" s="39"/>
      <c r="AW31" s="40"/>
      <c r="AX31" s="121"/>
      <c r="AY31" s="121"/>
      <c r="AZ31" s="121"/>
      <c r="BA31" s="121"/>
      <c r="BB31" s="195">
        <f>ROUND(U33*(1+AZ35),0)</f>
        <v>389</v>
      </c>
      <c r="BC31" s="29"/>
    </row>
    <row r="32" spans="1:55" s="155" customFormat="1" ht="17.100000000000001" customHeight="1">
      <c r="A32" s="7">
        <v>16</v>
      </c>
      <c r="B32" s="8">
        <v>3572</v>
      </c>
      <c r="C32" s="9" t="s">
        <v>1156</v>
      </c>
      <c r="D32" s="290"/>
      <c r="E32" s="56"/>
      <c r="F32" s="56"/>
      <c r="G32" s="56"/>
      <c r="H32" s="56"/>
      <c r="I32" s="159"/>
      <c r="J32" s="159"/>
      <c r="K32" s="159"/>
      <c r="L32" s="14"/>
      <c r="M32" s="14"/>
      <c r="N32" s="14"/>
      <c r="O32" s="18"/>
      <c r="P32" s="290"/>
      <c r="Q32" s="287"/>
      <c r="R32" s="288"/>
      <c r="S32" s="288"/>
      <c r="T32" s="288"/>
      <c r="U32" s="288"/>
      <c r="V32" s="288"/>
      <c r="W32" s="288"/>
      <c r="X32" s="288"/>
      <c r="Y32" s="288"/>
      <c r="Z32" s="288"/>
      <c r="AA32" s="48"/>
      <c r="AB32" s="19"/>
      <c r="AC32" s="20"/>
      <c r="AD32" s="20"/>
      <c r="AE32" s="20"/>
      <c r="AF32" s="31"/>
      <c r="AG32" s="31"/>
      <c r="AH32" s="122"/>
      <c r="AI32" s="122"/>
      <c r="AJ32" s="129"/>
      <c r="AK32" s="43" t="s">
        <v>1853</v>
      </c>
      <c r="AL32" s="20"/>
      <c r="AM32" s="20"/>
      <c r="AN32" s="20"/>
      <c r="AO32" s="20"/>
      <c r="AP32" s="20"/>
      <c r="AQ32" s="20"/>
      <c r="AR32" s="20"/>
      <c r="AS32" s="20"/>
      <c r="AT32" s="20"/>
      <c r="AU32" s="22" t="s">
        <v>1792</v>
      </c>
      <c r="AV32" s="230">
        <v>1</v>
      </c>
      <c r="AW32" s="231"/>
      <c r="AX32" s="121"/>
      <c r="AY32" s="121"/>
      <c r="AZ32" s="121"/>
      <c r="BA32" s="121"/>
      <c r="BB32" s="195">
        <f>ROUND(ROUND(U33*AV32,0)*(1+AZ35),0)</f>
        <v>389</v>
      </c>
      <c r="BC32" s="29"/>
    </row>
    <row r="33" spans="1:55" s="155" customFormat="1" ht="17.100000000000001" customHeight="1">
      <c r="A33" s="7">
        <v>16</v>
      </c>
      <c r="B33" s="8">
        <v>3573</v>
      </c>
      <c r="C33" s="9" t="s">
        <v>469</v>
      </c>
      <c r="D33" s="290"/>
      <c r="E33" s="56"/>
      <c r="F33" s="56"/>
      <c r="G33" s="56"/>
      <c r="H33" s="56"/>
      <c r="I33" s="159"/>
      <c r="J33" s="159"/>
      <c r="K33" s="159"/>
      <c r="L33" s="14"/>
      <c r="M33" s="14"/>
      <c r="N33" s="14"/>
      <c r="O33" s="18"/>
      <c r="P33" s="290"/>
      <c r="Q33" s="135"/>
      <c r="R33" s="135"/>
      <c r="S33" s="135"/>
      <c r="T33" s="135"/>
      <c r="U33" s="260">
        <v>259</v>
      </c>
      <c r="V33" s="260"/>
      <c r="W33" s="14" t="s">
        <v>121</v>
      </c>
      <c r="X33" s="14"/>
      <c r="Y33" s="24"/>
      <c r="Z33" s="27"/>
      <c r="AA33" s="27"/>
      <c r="AB33" s="117" t="s">
        <v>265</v>
      </c>
      <c r="AC33" s="92"/>
      <c r="AD33" s="92"/>
      <c r="AE33" s="92"/>
      <c r="AF33" s="92"/>
      <c r="AG33" s="92"/>
      <c r="AH33" s="24" t="s">
        <v>1792</v>
      </c>
      <c r="AI33" s="239">
        <v>0.7</v>
      </c>
      <c r="AJ33" s="240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26"/>
      <c r="AV33" s="39"/>
      <c r="AW33" s="40"/>
      <c r="AX33" s="262" t="s">
        <v>113</v>
      </c>
      <c r="AY33" s="263"/>
      <c r="AZ33" s="263"/>
      <c r="BA33" s="264"/>
      <c r="BB33" s="195">
        <f>ROUND(ROUND(U33*AI34,0)*(1+AZ35),0)</f>
        <v>272</v>
      </c>
      <c r="BC33" s="29"/>
    </row>
    <row r="34" spans="1:55" s="155" customFormat="1" ht="17.100000000000001" hidden="1" customHeight="1">
      <c r="A34" s="7">
        <v>16</v>
      </c>
      <c r="B34" s="8">
        <v>3574</v>
      </c>
      <c r="C34" s="9" t="s">
        <v>470</v>
      </c>
      <c r="D34" s="290"/>
      <c r="E34" s="56"/>
      <c r="F34" s="56"/>
      <c r="G34" s="56"/>
      <c r="H34" s="56"/>
      <c r="I34" s="159"/>
      <c r="J34" s="159"/>
      <c r="K34" s="159"/>
      <c r="L34" s="14"/>
      <c r="M34" s="14"/>
      <c r="N34" s="14"/>
      <c r="O34" s="18"/>
      <c r="P34" s="290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67"/>
      <c r="AB34" s="96"/>
      <c r="AC34" s="97"/>
      <c r="AD34" s="97"/>
      <c r="AE34" s="97"/>
      <c r="AF34" s="97"/>
      <c r="AG34" s="97"/>
      <c r="AH34" s="22" t="s">
        <v>1792</v>
      </c>
      <c r="AI34" s="230">
        <v>0.7</v>
      </c>
      <c r="AJ34" s="231"/>
      <c r="AK34" s="43" t="s">
        <v>1853</v>
      </c>
      <c r="AL34" s="20"/>
      <c r="AM34" s="20"/>
      <c r="AN34" s="20"/>
      <c r="AO34" s="20"/>
      <c r="AP34" s="20"/>
      <c r="AQ34" s="20"/>
      <c r="AR34" s="20"/>
      <c r="AS34" s="20"/>
      <c r="AT34" s="20"/>
      <c r="AU34" s="22" t="s">
        <v>1792</v>
      </c>
      <c r="AV34" s="230">
        <v>1</v>
      </c>
      <c r="AW34" s="231"/>
      <c r="AX34" s="262"/>
      <c r="AY34" s="263"/>
      <c r="AZ34" s="263"/>
      <c r="BA34" s="264"/>
      <c r="BB34" s="195">
        <f>ROUND(ROUND(ROUND(U33*AI34,0)*AV34,0)*(1+AZ35),0)</f>
        <v>272</v>
      </c>
      <c r="BC34" s="29"/>
    </row>
    <row r="35" spans="1:55" s="155" customFormat="1" ht="17.100000000000001" customHeight="1">
      <c r="A35" s="7">
        <v>16</v>
      </c>
      <c r="B35" s="8">
        <v>3575</v>
      </c>
      <c r="C35" s="9" t="s">
        <v>1157</v>
      </c>
      <c r="D35" s="290"/>
      <c r="E35" s="56"/>
      <c r="F35" s="56"/>
      <c r="G35" s="56"/>
      <c r="H35" s="56"/>
      <c r="I35" s="159"/>
      <c r="J35" s="159"/>
      <c r="K35" s="159"/>
      <c r="L35" s="14"/>
      <c r="M35" s="14"/>
      <c r="N35" s="14"/>
      <c r="O35" s="14"/>
      <c r="P35" s="290"/>
      <c r="Q35" s="259" t="s">
        <v>259</v>
      </c>
      <c r="R35" s="256"/>
      <c r="S35" s="256"/>
      <c r="T35" s="256"/>
      <c r="U35" s="256"/>
      <c r="V35" s="256"/>
      <c r="W35" s="256"/>
      <c r="X35" s="256"/>
      <c r="Y35" s="256"/>
      <c r="Z35" s="256"/>
      <c r="AA35" s="52"/>
      <c r="AB35" s="16"/>
      <c r="AC35" s="16"/>
      <c r="AD35" s="16"/>
      <c r="AE35" s="16"/>
      <c r="AF35" s="28"/>
      <c r="AG35" s="28"/>
      <c r="AH35" s="16"/>
      <c r="AI35" s="44"/>
      <c r="AJ35" s="45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26"/>
      <c r="AV35" s="39"/>
      <c r="AW35" s="40"/>
      <c r="AX35" s="76" t="s">
        <v>1854</v>
      </c>
      <c r="AY35" s="51" t="s">
        <v>1792</v>
      </c>
      <c r="AZ35" s="239">
        <v>0.5</v>
      </c>
      <c r="BA35" s="239"/>
      <c r="BB35" s="195">
        <f>ROUND(U37*(1+AZ35),0)</f>
        <v>512</v>
      </c>
      <c r="BC35" s="29"/>
    </row>
    <row r="36" spans="1:55" s="155" customFormat="1" ht="17.100000000000001" customHeight="1">
      <c r="A36" s="7">
        <v>16</v>
      </c>
      <c r="B36" s="8">
        <v>3576</v>
      </c>
      <c r="C36" s="9" t="s">
        <v>1158</v>
      </c>
      <c r="D36" s="290"/>
      <c r="E36" s="56"/>
      <c r="F36" s="56"/>
      <c r="G36" s="56"/>
      <c r="H36" s="56"/>
      <c r="I36" s="159"/>
      <c r="J36" s="159"/>
      <c r="K36" s="159"/>
      <c r="L36" s="14"/>
      <c r="M36" s="14"/>
      <c r="N36" s="14"/>
      <c r="O36" s="14"/>
      <c r="P36" s="290"/>
      <c r="Q36" s="257"/>
      <c r="R36" s="258"/>
      <c r="S36" s="258"/>
      <c r="T36" s="258"/>
      <c r="U36" s="258"/>
      <c r="V36" s="258"/>
      <c r="W36" s="258"/>
      <c r="X36" s="258"/>
      <c r="Y36" s="258"/>
      <c r="Z36" s="258"/>
      <c r="AA36" s="48"/>
      <c r="AB36" s="19"/>
      <c r="AC36" s="20"/>
      <c r="AD36" s="20"/>
      <c r="AE36" s="20"/>
      <c r="AF36" s="31"/>
      <c r="AG36" s="31"/>
      <c r="AH36" s="122"/>
      <c r="AI36" s="122"/>
      <c r="AJ36" s="129"/>
      <c r="AK36" s="43" t="s">
        <v>1853</v>
      </c>
      <c r="AL36" s="20"/>
      <c r="AM36" s="20"/>
      <c r="AN36" s="20"/>
      <c r="AO36" s="20"/>
      <c r="AP36" s="20"/>
      <c r="AQ36" s="20"/>
      <c r="AR36" s="20"/>
      <c r="AS36" s="20"/>
      <c r="AT36" s="20"/>
      <c r="AU36" s="22" t="s">
        <v>1792</v>
      </c>
      <c r="AV36" s="230">
        <v>1</v>
      </c>
      <c r="AW36" s="231"/>
      <c r="AX36" s="76"/>
      <c r="AY36" s="77"/>
      <c r="AZ36" s="77"/>
      <c r="BA36" s="24" t="s">
        <v>824</v>
      </c>
      <c r="BB36" s="195">
        <f>ROUND(ROUND(U37*AV36,0)*(1+AZ35),0)</f>
        <v>512</v>
      </c>
      <c r="BC36" s="29"/>
    </row>
    <row r="37" spans="1:55" s="155" customFormat="1" ht="17.100000000000001" customHeight="1">
      <c r="A37" s="7">
        <v>16</v>
      </c>
      <c r="B37" s="8">
        <v>3577</v>
      </c>
      <c r="C37" s="9" t="s">
        <v>471</v>
      </c>
      <c r="D37" s="290"/>
      <c r="E37" s="56"/>
      <c r="F37" s="56"/>
      <c r="G37" s="56"/>
      <c r="H37" s="56"/>
      <c r="I37" s="159"/>
      <c r="J37" s="159"/>
      <c r="K37" s="159"/>
      <c r="L37" s="14"/>
      <c r="M37" s="14"/>
      <c r="N37" s="14"/>
      <c r="O37" s="14"/>
      <c r="P37" s="290"/>
      <c r="Q37" s="140"/>
      <c r="R37" s="135"/>
      <c r="S37" s="135"/>
      <c r="T37" s="135"/>
      <c r="U37" s="261">
        <v>341</v>
      </c>
      <c r="V37" s="261"/>
      <c r="W37" s="14" t="s">
        <v>121</v>
      </c>
      <c r="X37" s="14"/>
      <c r="Y37" s="24"/>
      <c r="Z37" s="27"/>
      <c r="AA37" s="27"/>
      <c r="AB37" s="117" t="s">
        <v>265</v>
      </c>
      <c r="AC37" s="92"/>
      <c r="AD37" s="92"/>
      <c r="AE37" s="92"/>
      <c r="AF37" s="92"/>
      <c r="AG37" s="92"/>
      <c r="AH37" s="24" t="s">
        <v>1792</v>
      </c>
      <c r="AI37" s="239">
        <v>0.7</v>
      </c>
      <c r="AJ37" s="240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26"/>
      <c r="AV37" s="39"/>
      <c r="AW37" s="40"/>
      <c r="AX37" s="76"/>
      <c r="AY37" s="77"/>
      <c r="AZ37" s="77"/>
      <c r="BA37" s="78"/>
      <c r="BB37" s="195">
        <f>ROUND(ROUND(U37*AI38,0)*(1+AZ35),0)</f>
        <v>359</v>
      </c>
      <c r="BC37" s="29"/>
    </row>
    <row r="38" spans="1:55" s="155" customFormat="1" ht="17.100000000000001" hidden="1" customHeight="1">
      <c r="A38" s="7">
        <v>16</v>
      </c>
      <c r="B38" s="8">
        <v>3578</v>
      </c>
      <c r="C38" s="9" t="s">
        <v>472</v>
      </c>
      <c r="D38" s="290"/>
      <c r="E38" s="56"/>
      <c r="F38" s="56"/>
      <c r="G38" s="56"/>
      <c r="H38" s="56"/>
      <c r="I38" s="159"/>
      <c r="J38" s="159"/>
      <c r="K38" s="159"/>
      <c r="L38" s="14"/>
      <c r="M38" s="14"/>
      <c r="N38" s="14"/>
      <c r="O38" s="14"/>
      <c r="P38" s="290"/>
      <c r="Q38" s="61"/>
      <c r="R38" s="59"/>
      <c r="S38" s="59"/>
      <c r="T38" s="59"/>
      <c r="U38" s="59"/>
      <c r="V38" s="59"/>
      <c r="W38" s="59"/>
      <c r="X38" s="59"/>
      <c r="Y38" s="59"/>
      <c r="Z38" s="59"/>
      <c r="AA38" s="68"/>
      <c r="AB38" s="96"/>
      <c r="AC38" s="97"/>
      <c r="AD38" s="97"/>
      <c r="AE38" s="97"/>
      <c r="AF38" s="97"/>
      <c r="AG38" s="97"/>
      <c r="AH38" s="22" t="s">
        <v>1792</v>
      </c>
      <c r="AI38" s="230">
        <v>0.7</v>
      </c>
      <c r="AJ38" s="231"/>
      <c r="AK38" s="43" t="s">
        <v>1853</v>
      </c>
      <c r="AL38" s="20"/>
      <c r="AM38" s="20"/>
      <c r="AN38" s="20"/>
      <c r="AO38" s="20"/>
      <c r="AP38" s="20"/>
      <c r="AQ38" s="20"/>
      <c r="AR38" s="20"/>
      <c r="AS38" s="20"/>
      <c r="AT38" s="20"/>
      <c r="AU38" s="22" t="s">
        <v>1792</v>
      </c>
      <c r="AV38" s="230">
        <v>1</v>
      </c>
      <c r="AW38" s="231"/>
      <c r="AX38" s="76"/>
      <c r="AY38" s="77"/>
      <c r="AZ38" s="77"/>
      <c r="BA38" s="78"/>
      <c r="BB38" s="195">
        <f>ROUND(ROUND(ROUND(U37*AI38,0)*AV38,0)*(1+AZ35),0)</f>
        <v>359</v>
      </c>
      <c r="BC38" s="29"/>
    </row>
    <row r="39" spans="1:55" s="155" customFormat="1" ht="17.100000000000001" customHeight="1">
      <c r="A39" s="7">
        <v>16</v>
      </c>
      <c r="B39" s="8">
        <v>3579</v>
      </c>
      <c r="C39" s="9" t="s">
        <v>1159</v>
      </c>
      <c r="D39" s="290"/>
      <c r="E39" s="56"/>
      <c r="F39" s="56"/>
      <c r="G39" s="56"/>
      <c r="H39" s="56"/>
      <c r="I39" s="159"/>
      <c r="J39" s="159"/>
      <c r="K39" s="159"/>
      <c r="L39" s="14"/>
      <c r="M39" s="14"/>
      <c r="N39" s="14"/>
      <c r="O39" s="14"/>
      <c r="P39" s="290"/>
      <c r="Q39" s="259" t="s">
        <v>260</v>
      </c>
      <c r="R39" s="256"/>
      <c r="S39" s="256"/>
      <c r="T39" s="256"/>
      <c r="U39" s="256"/>
      <c r="V39" s="256"/>
      <c r="W39" s="256"/>
      <c r="X39" s="256"/>
      <c r="Y39" s="256"/>
      <c r="Z39" s="256"/>
      <c r="AA39" s="45"/>
      <c r="AB39" s="16"/>
      <c r="AC39" s="16"/>
      <c r="AD39" s="16"/>
      <c r="AE39" s="16"/>
      <c r="AF39" s="28"/>
      <c r="AG39" s="28"/>
      <c r="AH39" s="16"/>
      <c r="AI39" s="44"/>
      <c r="AJ39" s="45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26"/>
      <c r="AV39" s="39"/>
      <c r="AW39" s="40"/>
      <c r="AX39" s="76"/>
      <c r="AY39" s="77"/>
      <c r="AZ39" s="77"/>
      <c r="BA39" s="78"/>
      <c r="BB39" s="195">
        <f>ROUND(U41*(1+AZ35),0)</f>
        <v>633</v>
      </c>
      <c r="BC39" s="29"/>
    </row>
    <row r="40" spans="1:55" s="155" customFormat="1" ht="17.100000000000001" customHeight="1">
      <c r="A40" s="7">
        <v>16</v>
      </c>
      <c r="B40" s="8">
        <v>3580</v>
      </c>
      <c r="C40" s="9" t="s">
        <v>1160</v>
      </c>
      <c r="D40" s="290"/>
      <c r="E40" s="56"/>
      <c r="F40" s="56"/>
      <c r="G40" s="56"/>
      <c r="H40" s="56"/>
      <c r="I40" s="159"/>
      <c r="J40" s="159"/>
      <c r="K40" s="159"/>
      <c r="L40" s="14"/>
      <c r="M40" s="14"/>
      <c r="N40" s="14"/>
      <c r="O40" s="14"/>
      <c r="P40" s="290"/>
      <c r="Q40" s="257"/>
      <c r="R40" s="258"/>
      <c r="S40" s="258"/>
      <c r="T40" s="258"/>
      <c r="U40" s="258"/>
      <c r="V40" s="258"/>
      <c r="W40" s="258"/>
      <c r="X40" s="258"/>
      <c r="Y40" s="258"/>
      <c r="Z40" s="258"/>
      <c r="AA40" s="48"/>
      <c r="AB40" s="19"/>
      <c r="AC40" s="20"/>
      <c r="AD40" s="20"/>
      <c r="AE40" s="20"/>
      <c r="AF40" s="31"/>
      <c r="AG40" s="31"/>
      <c r="AH40" s="122"/>
      <c r="AI40" s="122"/>
      <c r="AJ40" s="129"/>
      <c r="AK40" s="43" t="s">
        <v>1853</v>
      </c>
      <c r="AL40" s="20"/>
      <c r="AM40" s="20"/>
      <c r="AN40" s="20"/>
      <c r="AO40" s="20"/>
      <c r="AP40" s="20"/>
      <c r="AQ40" s="20"/>
      <c r="AR40" s="20"/>
      <c r="AS40" s="20"/>
      <c r="AT40" s="20"/>
      <c r="AU40" s="22" t="s">
        <v>1792</v>
      </c>
      <c r="AV40" s="230">
        <v>1</v>
      </c>
      <c r="AW40" s="231"/>
      <c r="AX40" s="76"/>
      <c r="AY40" s="77"/>
      <c r="AZ40" s="77"/>
      <c r="BA40" s="78"/>
      <c r="BB40" s="195">
        <f>ROUND(ROUND(U41*AV40,0)*(1+AZ35),0)</f>
        <v>633</v>
      </c>
      <c r="BC40" s="29"/>
    </row>
    <row r="41" spans="1:55" s="155" customFormat="1" ht="17.100000000000001" customHeight="1">
      <c r="A41" s="7">
        <v>16</v>
      </c>
      <c r="B41" s="8">
        <v>3581</v>
      </c>
      <c r="C41" s="9" t="s">
        <v>473</v>
      </c>
      <c r="D41" s="290"/>
      <c r="E41" s="56"/>
      <c r="F41" s="56"/>
      <c r="G41" s="56"/>
      <c r="H41" s="56"/>
      <c r="I41" s="159"/>
      <c r="J41" s="159"/>
      <c r="K41" s="159"/>
      <c r="L41" s="14"/>
      <c r="M41" s="14"/>
      <c r="N41" s="14"/>
      <c r="O41" s="14"/>
      <c r="P41" s="290"/>
      <c r="Q41" s="140"/>
      <c r="R41" s="135"/>
      <c r="S41" s="135"/>
      <c r="T41" s="135"/>
      <c r="U41" s="261">
        <v>422</v>
      </c>
      <c r="V41" s="261"/>
      <c r="W41" s="14" t="s">
        <v>121</v>
      </c>
      <c r="X41" s="14"/>
      <c r="Y41" s="24"/>
      <c r="Z41" s="27"/>
      <c r="AA41" s="27"/>
      <c r="AB41" s="117" t="s">
        <v>265</v>
      </c>
      <c r="AC41" s="92"/>
      <c r="AD41" s="92"/>
      <c r="AE41" s="92"/>
      <c r="AF41" s="92"/>
      <c r="AG41" s="92"/>
      <c r="AH41" s="24" t="s">
        <v>1792</v>
      </c>
      <c r="AI41" s="239">
        <v>0.7</v>
      </c>
      <c r="AJ41" s="240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26"/>
      <c r="AV41" s="39"/>
      <c r="AW41" s="40"/>
      <c r="AX41" s="76"/>
      <c r="AY41" s="77"/>
      <c r="AZ41" s="77"/>
      <c r="BA41" s="78"/>
      <c r="BB41" s="195">
        <f>ROUND(ROUND(U41*AI42,0)*(1+AZ35),0)</f>
        <v>443</v>
      </c>
      <c r="BC41" s="29"/>
    </row>
    <row r="42" spans="1:55" s="155" customFormat="1" ht="17.100000000000001" hidden="1" customHeight="1">
      <c r="A42" s="7">
        <v>16</v>
      </c>
      <c r="B42" s="8">
        <v>3582</v>
      </c>
      <c r="C42" s="9" t="s">
        <v>474</v>
      </c>
      <c r="D42" s="290"/>
      <c r="E42" s="58"/>
      <c r="F42" s="58"/>
      <c r="G42" s="58"/>
      <c r="H42" s="58"/>
      <c r="I42" s="157"/>
      <c r="J42" s="157"/>
      <c r="K42" s="157"/>
      <c r="L42" s="20"/>
      <c r="M42" s="20"/>
      <c r="N42" s="20"/>
      <c r="O42" s="21"/>
      <c r="P42" s="290"/>
      <c r="Q42" s="61"/>
      <c r="R42" s="59"/>
      <c r="S42" s="59"/>
      <c r="T42" s="59"/>
      <c r="U42" s="59"/>
      <c r="V42" s="59"/>
      <c r="W42" s="59"/>
      <c r="X42" s="59"/>
      <c r="Y42" s="59"/>
      <c r="Z42" s="59"/>
      <c r="AA42" s="67"/>
      <c r="AB42" s="96"/>
      <c r="AC42" s="97"/>
      <c r="AD42" s="97"/>
      <c r="AE42" s="97"/>
      <c r="AF42" s="97"/>
      <c r="AG42" s="97"/>
      <c r="AH42" s="22" t="s">
        <v>1792</v>
      </c>
      <c r="AI42" s="230">
        <v>0.7</v>
      </c>
      <c r="AJ42" s="231"/>
      <c r="AK42" s="43" t="s">
        <v>1853</v>
      </c>
      <c r="AL42" s="20"/>
      <c r="AM42" s="20"/>
      <c r="AN42" s="20"/>
      <c r="AO42" s="20"/>
      <c r="AP42" s="20"/>
      <c r="AQ42" s="20"/>
      <c r="AR42" s="20"/>
      <c r="AS42" s="20"/>
      <c r="AT42" s="20"/>
      <c r="AU42" s="22" t="s">
        <v>1792</v>
      </c>
      <c r="AV42" s="230">
        <v>1</v>
      </c>
      <c r="AW42" s="231"/>
      <c r="AX42" s="76"/>
      <c r="AY42" s="77"/>
      <c r="AZ42" s="77"/>
      <c r="BA42" s="78"/>
      <c r="BB42" s="195">
        <f>ROUND(ROUND(ROUND(U41*AI42,0)*AV42,0)*(1+AZ35),0)</f>
        <v>443</v>
      </c>
      <c r="BC42" s="29"/>
    </row>
    <row r="43" spans="1:55" s="155" customFormat="1" ht="17.100000000000001" customHeight="1">
      <c r="A43" s="7">
        <v>16</v>
      </c>
      <c r="B43" s="8">
        <v>3583</v>
      </c>
      <c r="C43" s="9" t="s">
        <v>1161</v>
      </c>
      <c r="D43" s="290"/>
      <c r="E43" s="242" t="s">
        <v>862</v>
      </c>
      <c r="F43" s="282"/>
      <c r="G43" s="282"/>
      <c r="H43" s="282"/>
      <c r="I43" s="282"/>
      <c r="J43" s="282"/>
      <c r="K43" s="282"/>
      <c r="L43" s="282"/>
      <c r="M43" s="282"/>
      <c r="N43" s="282"/>
      <c r="O43" s="15"/>
      <c r="P43" s="290"/>
      <c r="Q43" s="259" t="s">
        <v>257</v>
      </c>
      <c r="R43" s="256"/>
      <c r="S43" s="256"/>
      <c r="T43" s="256"/>
      <c r="U43" s="256"/>
      <c r="V43" s="256"/>
      <c r="W43" s="256"/>
      <c r="X43" s="256"/>
      <c r="Y43" s="256"/>
      <c r="Z43" s="256"/>
      <c r="AA43" s="52"/>
      <c r="AB43" s="16"/>
      <c r="AC43" s="16"/>
      <c r="AD43" s="16"/>
      <c r="AE43" s="16"/>
      <c r="AF43" s="28"/>
      <c r="AG43" s="28"/>
      <c r="AH43" s="16"/>
      <c r="AI43" s="44"/>
      <c r="AJ43" s="45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26"/>
      <c r="AV43" s="39"/>
      <c r="AW43" s="40"/>
      <c r="AX43" s="76"/>
      <c r="AY43" s="77"/>
      <c r="AZ43" s="77"/>
      <c r="BA43" s="78"/>
      <c r="BB43" s="195">
        <f>ROUND(U45*(1+AZ35),0)</f>
        <v>122</v>
      </c>
      <c r="BC43" s="29"/>
    </row>
    <row r="44" spans="1:55" s="155" customFormat="1" ht="17.100000000000001" customHeight="1">
      <c r="A44" s="7">
        <v>16</v>
      </c>
      <c r="B44" s="8">
        <v>3584</v>
      </c>
      <c r="C44" s="9" t="s">
        <v>1162</v>
      </c>
      <c r="D44" s="290"/>
      <c r="E44" s="283"/>
      <c r="F44" s="284"/>
      <c r="G44" s="284"/>
      <c r="H44" s="284"/>
      <c r="I44" s="284"/>
      <c r="J44" s="284"/>
      <c r="K44" s="284"/>
      <c r="L44" s="284"/>
      <c r="M44" s="284"/>
      <c r="N44" s="284"/>
      <c r="O44" s="123"/>
      <c r="P44" s="290"/>
      <c r="Q44" s="257"/>
      <c r="R44" s="258"/>
      <c r="S44" s="258"/>
      <c r="T44" s="258"/>
      <c r="U44" s="258"/>
      <c r="V44" s="258"/>
      <c r="W44" s="258"/>
      <c r="X44" s="258"/>
      <c r="Y44" s="258"/>
      <c r="Z44" s="258"/>
      <c r="AA44" s="48"/>
      <c r="AB44" s="19"/>
      <c r="AC44" s="20"/>
      <c r="AD44" s="20"/>
      <c r="AE44" s="20"/>
      <c r="AF44" s="31"/>
      <c r="AG44" s="31"/>
      <c r="AH44" s="122"/>
      <c r="AI44" s="122"/>
      <c r="AJ44" s="129"/>
      <c r="AK44" s="43" t="s">
        <v>1853</v>
      </c>
      <c r="AL44" s="20"/>
      <c r="AM44" s="20"/>
      <c r="AN44" s="20"/>
      <c r="AO44" s="20"/>
      <c r="AP44" s="20"/>
      <c r="AQ44" s="20"/>
      <c r="AR44" s="20"/>
      <c r="AS44" s="20"/>
      <c r="AT44" s="20"/>
      <c r="AU44" s="22" t="s">
        <v>1792</v>
      </c>
      <c r="AV44" s="230">
        <v>1</v>
      </c>
      <c r="AW44" s="231"/>
      <c r="AX44" s="76"/>
      <c r="AY44" s="77"/>
      <c r="AZ44" s="77"/>
      <c r="BA44" s="78"/>
      <c r="BB44" s="195">
        <f>ROUND(ROUND(U45*AV44,0)*(1+AZ35),0)</f>
        <v>122</v>
      </c>
      <c r="BC44" s="29"/>
    </row>
    <row r="45" spans="1:55" s="155" customFormat="1" ht="15.75" customHeight="1">
      <c r="A45" s="7">
        <v>16</v>
      </c>
      <c r="B45" s="8">
        <v>3585</v>
      </c>
      <c r="C45" s="9" t="s">
        <v>475</v>
      </c>
      <c r="D45" s="290"/>
      <c r="E45" s="56"/>
      <c r="F45" s="56"/>
      <c r="G45" s="121"/>
      <c r="H45" s="65"/>
      <c r="I45" s="65"/>
      <c r="J45" s="14"/>
      <c r="K45" s="14"/>
      <c r="L45" s="24"/>
      <c r="M45" s="27"/>
      <c r="N45" s="27"/>
      <c r="O45" s="123"/>
      <c r="P45" s="290"/>
      <c r="Q45" s="135"/>
      <c r="R45" s="135"/>
      <c r="S45" s="135"/>
      <c r="T45" s="135"/>
      <c r="U45" s="260">
        <v>81</v>
      </c>
      <c r="V45" s="260"/>
      <c r="W45" s="14" t="s">
        <v>121</v>
      </c>
      <c r="X45" s="135"/>
      <c r="Y45" s="24"/>
      <c r="Z45" s="27"/>
      <c r="AA45" s="27"/>
      <c r="AB45" s="117" t="s">
        <v>265</v>
      </c>
      <c r="AC45" s="92"/>
      <c r="AD45" s="92"/>
      <c r="AE45" s="92"/>
      <c r="AF45" s="92"/>
      <c r="AG45" s="92"/>
      <c r="AH45" s="24" t="s">
        <v>1792</v>
      </c>
      <c r="AI45" s="239">
        <v>0.7</v>
      </c>
      <c r="AJ45" s="240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26"/>
      <c r="AV45" s="39"/>
      <c r="AW45" s="40"/>
      <c r="AX45" s="76"/>
      <c r="AY45" s="77"/>
      <c r="AZ45" s="77"/>
      <c r="BA45" s="78"/>
      <c r="BB45" s="195">
        <f>ROUND(ROUND(U45*AI46,0)*(1+AZ35),0)</f>
        <v>86</v>
      </c>
      <c r="BC45" s="29"/>
    </row>
    <row r="46" spans="1:55" s="155" customFormat="1" ht="17.100000000000001" hidden="1" customHeight="1">
      <c r="A46" s="7">
        <v>16</v>
      </c>
      <c r="B46" s="8">
        <v>3586</v>
      </c>
      <c r="C46" s="9" t="s">
        <v>476</v>
      </c>
      <c r="D46" s="290"/>
      <c r="E46" s="56"/>
      <c r="F46" s="56"/>
      <c r="G46" s="56"/>
      <c r="H46" s="121"/>
      <c r="I46" s="121"/>
      <c r="J46" s="121"/>
      <c r="K46" s="121"/>
      <c r="L46" s="121"/>
      <c r="M46" s="121"/>
      <c r="N46" s="121"/>
      <c r="O46" s="18"/>
      <c r="P46" s="290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67"/>
      <c r="AB46" s="96"/>
      <c r="AC46" s="97"/>
      <c r="AD46" s="97"/>
      <c r="AE46" s="97"/>
      <c r="AF46" s="97"/>
      <c r="AG46" s="97"/>
      <c r="AH46" s="22" t="s">
        <v>1792</v>
      </c>
      <c r="AI46" s="230">
        <v>0.7</v>
      </c>
      <c r="AJ46" s="231"/>
      <c r="AK46" s="43" t="s">
        <v>1853</v>
      </c>
      <c r="AL46" s="20"/>
      <c r="AM46" s="20"/>
      <c r="AN46" s="20"/>
      <c r="AO46" s="20"/>
      <c r="AP46" s="20"/>
      <c r="AQ46" s="20"/>
      <c r="AR46" s="20"/>
      <c r="AS46" s="20"/>
      <c r="AT46" s="20"/>
      <c r="AU46" s="22" t="s">
        <v>1792</v>
      </c>
      <c r="AV46" s="230">
        <v>1</v>
      </c>
      <c r="AW46" s="231"/>
      <c r="AX46" s="76"/>
      <c r="AY46" s="77"/>
      <c r="AZ46" s="77"/>
      <c r="BA46" s="78"/>
      <c r="BB46" s="195">
        <f>ROUND(ROUND(ROUND(U45*AI46,0)*AV46,0)*(1+AZ35),0)</f>
        <v>86</v>
      </c>
      <c r="BC46" s="29"/>
    </row>
    <row r="47" spans="1:55" s="155" customFormat="1" ht="17.100000000000001" customHeight="1">
      <c r="A47" s="7">
        <v>16</v>
      </c>
      <c r="B47" s="8">
        <v>3587</v>
      </c>
      <c r="C47" s="9" t="s">
        <v>1163</v>
      </c>
      <c r="D47" s="290"/>
      <c r="E47" s="56"/>
      <c r="F47" s="56"/>
      <c r="G47" s="56"/>
      <c r="H47" s="56"/>
      <c r="I47" s="159"/>
      <c r="J47" s="159"/>
      <c r="K47" s="159"/>
      <c r="L47" s="14"/>
      <c r="M47" s="14"/>
      <c r="N47" s="14"/>
      <c r="O47" s="18"/>
      <c r="P47" s="290"/>
      <c r="Q47" s="259" t="s">
        <v>258</v>
      </c>
      <c r="R47" s="256"/>
      <c r="S47" s="256"/>
      <c r="T47" s="256"/>
      <c r="U47" s="256"/>
      <c r="V47" s="256"/>
      <c r="W47" s="256"/>
      <c r="X47" s="256"/>
      <c r="Y47" s="256"/>
      <c r="Z47" s="256"/>
      <c r="AA47" s="52"/>
      <c r="AB47" s="16"/>
      <c r="AC47" s="16"/>
      <c r="AD47" s="16"/>
      <c r="AE47" s="16"/>
      <c r="AF47" s="28"/>
      <c r="AG47" s="28"/>
      <c r="AH47" s="16"/>
      <c r="AI47" s="44"/>
      <c r="AJ47" s="45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26"/>
      <c r="AV47" s="39"/>
      <c r="AW47" s="40"/>
      <c r="AX47" s="76"/>
      <c r="AY47" s="77"/>
      <c r="AZ47" s="77"/>
      <c r="BA47" s="78"/>
      <c r="BB47" s="195">
        <f>ROUND(U49*(1+AZ35),0)</f>
        <v>245</v>
      </c>
      <c r="BC47" s="29"/>
    </row>
    <row r="48" spans="1:55" s="155" customFormat="1" ht="17.100000000000001" customHeight="1">
      <c r="A48" s="7">
        <v>16</v>
      </c>
      <c r="B48" s="8">
        <v>3588</v>
      </c>
      <c r="C48" s="9" t="s">
        <v>1164</v>
      </c>
      <c r="D48" s="290"/>
      <c r="E48" s="56"/>
      <c r="F48" s="56"/>
      <c r="G48" s="56"/>
      <c r="H48" s="56"/>
      <c r="I48" s="159"/>
      <c r="J48" s="159"/>
      <c r="K48" s="159"/>
      <c r="L48" s="14"/>
      <c r="M48" s="14"/>
      <c r="N48" s="14"/>
      <c r="O48" s="18"/>
      <c r="P48" s="290"/>
      <c r="Q48" s="257"/>
      <c r="R48" s="258"/>
      <c r="S48" s="258"/>
      <c r="T48" s="258"/>
      <c r="U48" s="258"/>
      <c r="V48" s="258"/>
      <c r="W48" s="258"/>
      <c r="X48" s="258"/>
      <c r="Y48" s="258"/>
      <c r="Z48" s="258"/>
      <c r="AA48" s="48"/>
      <c r="AB48" s="19"/>
      <c r="AC48" s="20"/>
      <c r="AD48" s="20"/>
      <c r="AE48" s="20"/>
      <c r="AF48" s="31"/>
      <c r="AG48" s="31"/>
      <c r="AH48" s="122"/>
      <c r="AI48" s="122"/>
      <c r="AJ48" s="129"/>
      <c r="AK48" s="43" t="s">
        <v>1853</v>
      </c>
      <c r="AL48" s="20"/>
      <c r="AM48" s="20"/>
      <c r="AN48" s="20"/>
      <c r="AO48" s="20"/>
      <c r="AP48" s="20"/>
      <c r="AQ48" s="20"/>
      <c r="AR48" s="20"/>
      <c r="AS48" s="20"/>
      <c r="AT48" s="20"/>
      <c r="AU48" s="22" t="s">
        <v>1792</v>
      </c>
      <c r="AV48" s="230">
        <v>1</v>
      </c>
      <c r="AW48" s="231"/>
      <c r="AX48" s="76"/>
      <c r="AY48" s="77"/>
      <c r="AZ48" s="77"/>
      <c r="BA48" s="78"/>
      <c r="BB48" s="195">
        <f>ROUND(ROUND(U49*AV48,0)*(1+AZ35),0)</f>
        <v>245</v>
      </c>
      <c r="BC48" s="29"/>
    </row>
    <row r="49" spans="1:55" s="155" customFormat="1" ht="17.100000000000001" customHeight="1">
      <c r="A49" s="7">
        <v>16</v>
      </c>
      <c r="B49" s="8">
        <v>3589</v>
      </c>
      <c r="C49" s="9" t="s">
        <v>477</v>
      </c>
      <c r="D49" s="290"/>
      <c r="E49" s="56"/>
      <c r="F49" s="56"/>
      <c r="G49" s="56"/>
      <c r="H49" s="56"/>
      <c r="I49" s="159"/>
      <c r="J49" s="159"/>
      <c r="K49" s="159"/>
      <c r="L49" s="14"/>
      <c r="M49" s="14"/>
      <c r="N49" s="14"/>
      <c r="O49" s="18"/>
      <c r="P49" s="290"/>
      <c r="Q49" s="135"/>
      <c r="R49" s="135"/>
      <c r="S49" s="135"/>
      <c r="T49" s="135"/>
      <c r="U49" s="261">
        <v>163</v>
      </c>
      <c r="V49" s="261"/>
      <c r="W49" s="14" t="s">
        <v>121</v>
      </c>
      <c r="X49" s="135"/>
      <c r="Y49" s="24"/>
      <c r="Z49" s="27"/>
      <c r="AA49" s="27"/>
      <c r="AB49" s="117" t="s">
        <v>265</v>
      </c>
      <c r="AC49" s="92"/>
      <c r="AD49" s="92"/>
      <c r="AE49" s="92"/>
      <c r="AF49" s="92"/>
      <c r="AG49" s="92"/>
      <c r="AH49" s="24" t="s">
        <v>1792</v>
      </c>
      <c r="AI49" s="239">
        <v>0.7</v>
      </c>
      <c r="AJ49" s="240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26"/>
      <c r="AV49" s="39"/>
      <c r="AW49" s="40"/>
      <c r="AX49" s="76"/>
      <c r="AY49" s="77"/>
      <c r="AZ49" s="77"/>
      <c r="BA49" s="78"/>
      <c r="BB49" s="195">
        <f>ROUND(ROUND(U49*AI50,0)*(1+AZ35),0)</f>
        <v>171</v>
      </c>
      <c r="BC49" s="29"/>
    </row>
    <row r="50" spans="1:55" s="155" customFormat="1" ht="17.100000000000001" hidden="1" customHeight="1">
      <c r="A50" s="7">
        <v>16</v>
      </c>
      <c r="B50" s="8">
        <v>3590</v>
      </c>
      <c r="C50" s="9" t="s">
        <v>478</v>
      </c>
      <c r="D50" s="290"/>
      <c r="E50" s="56"/>
      <c r="F50" s="56"/>
      <c r="G50" s="56"/>
      <c r="H50" s="56"/>
      <c r="I50" s="159"/>
      <c r="J50" s="159"/>
      <c r="K50" s="159"/>
      <c r="L50" s="14"/>
      <c r="M50" s="14"/>
      <c r="N50" s="14"/>
      <c r="O50" s="18"/>
      <c r="P50" s="290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67"/>
      <c r="AB50" s="96"/>
      <c r="AC50" s="97"/>
      <c r="AD50" s="97"/>
      <c r="AE50" s="97"/>
      <c r="AF50" s="97"/>
      <c r="AG50" s="97"/>
      <c r="AH50" s="22" t="s">
        <v>1792</v>
      </c>
      <c r="AI50" s="230">
        <v>0.7</v>
      </c>
      <c r="AJ50" s="231"/>
      <c r="AK50" s="43" t="s">
        <v>1853</v>
      </c>
      <c r="AL50" s="20"/>
      <c r="AM50" s="20"/>
      <c r="AN50" s="20"/>
      <c r="AO50" s="20"/>
      <c r="AP50" s="20"/>
      <c r="AQ50" s="20"/>
      <c r="AR50" s="20"/>
      <c r="AS50" s="20"/>
      <c r="AT50" s="20"/>
      <c r="AU50" s="22" t="s">
        <v>1792</v>
      </c>
      <c r="AV50" s="230">
        <v>1</v>
      </c>
      <c r="AW50" s="231"/>
      <c r="AX50" s="76"/>
      <c r="AY50" s="77"/>
      <c r="AZ50" s="77"/>
      <c r="BA50" s="78"/>
      <c r="BB50" s="195">
        <f>ROUND(ROUND(ROUND(U49*AI50,0)*AV50,0)*(1+AZ35),0)</f>
        <v>171</v>
      </c>
      <c r="BC50" s="29"/>
    </row>
    <row r="51" spans="1:55" s="155" customFormat="1" ht="17.100000000000001" customHeight="1">
      <c r="A51" s="7">
        <v>16</v>
      </c>
      <c r="B51" s="8">
        <v>3591</v>
      </c>
      <c r="C51" s="9" t="s">
        <v>1165</v>
      </c>
      <c r="D51" s="290"/>
      <c r="E51" s="56"/>
      <c r="F51" s="56"/>
      <c r="G51" s="56"/>
      <c r="H51" s="56"/>
      <c r="I51" s="159"/>
      <c r="J51" s="159"/>
      <c r="K51" s="159"/>
      <c r="L51" s="14"/>
      <c r="M51" s="14"/>
      <c r="N51" s="14"/>
      <c r="O51" s="14"/>
      <c r="P51" s="290"/>
      <c r="Q51" s="259" t="s">
        <v>259</v>
      </c>
      <c r="R51" s="256"/>
      <c r="S51" s="256"/>
      <c r="T51" s="256"/>
      <c r="U51" s="256"/>
      <c r="V51" s="256"/>
      <c r="W51" s="256"/>
      <c r="X51" s="256"/>
      <c r="Y51" s="256"/>
      <c r="Z51" s="256"/>
      <c r="AA51" s="52"/>
      <c r="AB51" s="16"/>
      <c r="AC51" s="16"/>
      <c r="AD51" s="16"/>
      <c r="AE51" s="16"/>
      <c r="AF51" s="28"/>
      <c r="AG51" s="28"/>
      <c r="AH51" s="16"/>
      <c r="AI51" s="44"/>
      <c r="AJ51" s="45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26"/>
      <c r="AV51" s="39"/>
      <c r="AW51" s="40"/>
      <c r="AX51" s="76"/>
      <c r="AY51" s="77"/>
      <c r="AZ51" s="77"/>
      <c r="BA51" s="78"/>
      <c r="BB51" s="195">
        <f>ROUND(U53*(1+AZ35),0)</f>
        <v>366</v>
      </c>
      <c r="BC51" s="29"/>
    </row>
    <row r="52" spans="1:55" s="155" customFormat="1" ht="17.100000000000001" customHeight="1">
      <c r="A52" s="7">
        <v>16</v>
      </c>
      <c r="B52" s="8">
        <v>3592</v>
      </c>
      <c r="C52" s="9" t="s">
        <v>1166</v>
      </c>
      <c r="D52" s="290"/>
      <c r="E52" s="56"/>
      <c r="F52" s="56"/>
      <c r="G52" s="56"/>
      <c r="H52" s="56"/>
      <c r="I52" s="159"/>
      <c r="J52" s="159"/>
      <c r="K52" s="159"/>
      <c r="L52" s="14"/>
      <c r="M52" s="14"/>
      <c r="N52" s="14"/>
      <c r="O52" s="14"/>
      <c r="P52" s="290"/>
      <c r="Q52" s="257"/>
      <c r="R52" s="258"/>
      <c r="S52" s="258"/>
      <c r="T52" s="258"/>
      <c r="U52" s="258"/>
      <c r="V52" s="258"/>
      <c r="W52" s="258"/>
      <c r="X52" s="258"/>
      <c r="Y52" s="258"/>
      <c r="Z52" s="258"/>
      <c r="AA52" s="48"/>
      <c r="AB52" s="19"/>
      <c r="AC52" s="20"/>
      <c r="AD52" s="20"/>
      <c r="AE52" s="20"/>
      <c r="AF52" s="31"/>
      <c r="AG52" s="31"/>
      <c r="AH52" s="122"/>
      <c r="AI52" s="122"/>
      <c r="AJ52" s="129"/>
      <c r="AK52" s="43" t="s">
        <v>1853</v>
      </c>
      <c r="AL52" s="20"/>
      <c r="AM52" s="20"/>
      <c r="AN52" s="20"/>
      <c r="AO52" s="20"/>
      <c r="AP52" s="20"/>
      <c r="AQ52" s="20"/>
      <c r="AR52" s="20"/>
      <c r="AS52" s="20"/>
      <c r="AT52" s="20"/>
      <c r="AU52" s="22" t="s">
        <v>1792</v>
      </c>
      <c r="AV52" s="230">
        <v>1</v>
      </c>
      <c r="AW52" s="231"/>
      <c r="AX52" s="76"/>
      <c r="AY52" s="77"/>
      <c r="AZ52" s="77"/>
      <c r="BA52" s="78"/>
      <c r="BB52" s="195">
        <f>ROUND(ROUND(U53*AV52,0)*(1+AZ35),0)</f>
        <v>366</v>
      </c>
      <c r="BC52" s="29"/>
    </row>
    <row r="53" spans="1:55" s="155" customFormat="1" ht="17.100000000000001" customHeight="1">
      <c r="A53" s="7">
        <v>16</v>
      </c>
      <c r="B53" s="8">
        <v>3593</v>
      </c>
      <c r="C53" s="9" t="s">
        <v>479</v>
      </c>
      <c r="D53" s="290"/>
      <c r="E53" s="56"/>
      <c r="F53" s="56"/>
      <c r="G53" s="56"/>
      <c r="H53" s="56"/>
      <c r="I53" s="159"/>
      <c r="J53" s="159"/>
      <c r="K53" s="159"/>
      <c r="L53" s="14"/>
      <c r="M53" s="14"/>
      <c r="N53" s="14"/>
      <c r="O53" s="14"/>
      <c r="P53" s="290"/>
      <c r="Q53" s="140"/>
      <c r="R53" s="135"/>
      <c r="S53" s="135"/>
      <c r="T53" s="135"/>
      <c r="U53" s="261">
        <v>244</v>
      </c>
      <c r="V53" s="261"/>
      <c r="W53" s="14" t="s">
        <v>121</v>
      </c>
      <c r="X53" s="135"/>
      <c r="Y53" s="24"/>
      <c r="Z53" s="27"/>
      <c r="AA53" s="27"/>
      <c r="AB53" s="117" t="s">
        <v>265</v>
      </c>
      <c r="AC53" s="92"/>
      <c r="AD53" s="92"/>
      <c r="AE53" s="92"/>
      <c r="AF53" s="92"/>
      <c r="AG53" s="92"/>
      <c r="AH53" s="24" t="s">
        <v>1792</v>
      </c>
      <c r="AI53" s="239">
        <v>0.7</v>
      </c>
      <c r="AJ53" s="240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26"/>
      <c r="AV53" s="39"/>
      <c r="AW53" s="40"/>
      <c r="AX53" s="76"/>
      <c r="AY53" s="77"/>
      <c r="AZ53" s="77"/>
      <c r="BA53" s="78"/>
      <c r="BB53" s="195">
        <f>ROUND(ROUND(U53*AI54,0)*(1+AZ35),0)</f>
        <v>257</v>
      </c>
      <c r="BC53" s="29"/>
    </row>
    <row r="54" spans="1:55" s="155" customFormat="1" ht="17.100000000000001" hidden="1" customHeight="1">
      <c r="A54" s="7">
        <v>16</v>
      </c>
      <c r="B54" s="8">
        <v>3594</v>
      </c>
      <c r="C54" s="9" t="s">
        <v>480</v>
      </c>
      <c r="D54" s="290"/>
      <c r="E54" s="58"/>
      <c r="F54" s="58"/>
      <c r="G54" s="58"/>
      <c r="H54" s="58"/>
      <c r="I54" s="157"/>
      <c r="J54" s="157"/>
      <c r="K54" s="157"/>
      <c r="L54" s="20"/>
      <c r="M54" s="20"/>
      <c r="N54" s="20"/>
      <c r="O54" s="21"/>
      <c r="P54" s="290"/>
      <c r="Q54" s="61"/>
      <c r="R54" s="59"/>
      <c r="S54" s="59"/>
      <c r="T54" s="59"/>
      <c r="U54" s="59"/>
      <c r="V54" s="59"/>
      <c r="W54" s="59"/>
      <c r="X54" s="59"/>
      <c r="Y54" s="59"/>
      <c r="Z54" s="59"/>
      <c r="AA54" s="67"/>
      <c r="AB54" s="96"/>
      <c r="AC54" s="97"/>
      <c r="AD54" s="97"/>
      <c r="AE54" s="97"/>
      <c r="AF54" s="97"/>
      <c r="AG54" s="97"/>
      <c r="AH54" s="22" t="s">
        <v>1792</v>
      </c>
      <c r="AI54" s="230">
        <v>0.7</v>
      </c>
      <c r="AJ54" s="231"/>
      <c r="AK54" s="43" t="s">
        <v>1853</v>
      </c>
      <c r="AL54" s="20"/>
      <c r="AM54" s="20"/>
      <c r="AN54" s="20"/>
      <c r="AO54" s="20"/>
      <c r="AP54" s="20"/>
      <c r="AQ54" s="20"/>
      <c r="AR54" s="20"/>
      <c r="AS54" s="20"/>
      <c r="AT54" s="20"/>
      <c r="AU54" s="22" t="s">
        <v>1792</v>
      </c>
      <c r="AV54" s="230">
        <v>1</v>
      </c>
      <c r="AW54" s="231"/>
      <c r="AX54" s="76"/>
      <c r="AY54" s="77"/>
      <c r="AZ54" s="77"/>
      <c r="BA54" s="78"/>
      <c r="BB54" s="195">
        <f>ROUND(ROUND(ROUND(U53*AI54,0)*AV54,0)*(1+AZ35),0)</f>
        <v>257</v>
      </c>
      <c r="BC54" s="29"/>
    </row>
    <row r="55" spans="1:55" s="155" customFormat="1" ht="17.100000000000001" customHeight="1">
      <c r="A55" s="7">
        <v>16</v>
      </c>
      <c r="B55" s="8">
        <v>3595</v>
      </c>
      <c r="C55" s="9" t="s">
        <v>1167</v>
      </c>
      <c r="D55" s="290"/>
      <c r="E55" s="242" t="s">
        <v>863</v>
      </c>
      <c r="F55" s="282"/>
      <c r="G55" s="282"/>
      <c r="H55" s="282"/>
      <c r="I55" s="282"/>
      <c r="J55" s="282"/>
      <c r="K55" s="282"/>
      <c r="L55" s="282"/>
      <c r="M55" s="282"/>
      <c r="N55" s="282"/>
      <c r="O55" s="15"/>
      <c r="P55" s="290"/>
      <c r="Q55" s="259" t="s">
        <v>257</v>
      </c>
      <c r="R55" s="256"/>
      <c r="S55" s="256"/>
      <c r="T55" s="256"/>
      <c r="U55" s="256"/>
      <c r="V55" s="256"/>
      <c r="W55" s="256"/>
      <c r="X55" s="256"/>
      <c r="Y55" s="256"/>
      <c r="Z55" s="256"/>
      <c r="AA55" s="52"/>
      <c r="AB55" s="16"/>
      <c r="AC55" s="16"/>
      <c r="AD55" s="16"/>
      <c r="AE55" s="16"/>
      <c r="AF55" s="28"/>
      <c r="AG55" s="28"/>
      <c r="AH55" s="16"/>
      <c r="AI55" s="44"/>
      <c r="AJ55" s="45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26"/>
      <c r="AV55" s="39"/>
      <c r="AW55" s="40"/>
      <c r="AX55" s="76"/>
      <c r="AY55" s="77"/>
      <c r="AZ55" s="77"/>
      <c r="BA55" s="78"/>
      <c r="BB55" s="195">
        <f>ROUND(U57*(1+AZ35),0)</f>
        <v>123</v>
      </c>
      <c r="BC55" s="29"/>
    </row>
    <row r="56" spans="1:55" s="155" customFormat="1" ht="17.100000000000001" customHeight="1">
      <c r="A56" s="7">
        <v>16</v>
      </c>
      <c r="B56" s="8">
        <v>3596</v>
      </c>
      <c r="C56" s="9" t="s">
        <v>1168</v>
      </c>
      <c r="D56" s="290"/>
      <c r="E56" s="283"/>
      <c r="F56" s="284"/>
      <c r="G56" s="284"/>
      <c r="H56" s="284"/>
      <c r="I56" s="284"/>
      <c r="J56" s="284"/>
      <c r="K56" s="284"/>
      <c r="L56" s="284"/>
      <c r="M56" s="284"/>
      <c r="N56" s="284"/>
      <c r="O56" s="123"/>
      <c r="P56" s="290"/>
      <c r="Q56" s="257"/>
      <c r="R56" s="258"/>
      <c r="S56" s="258"/>
      <c r="T56" s="258"/>
      <c r="U56" s="258"/>
      <c r="V56" s="258"/>
      <c r="W56" s="258"/>
      <c r="X56" s="258"/>
      <c r="Y56" s="258"/>
      <c r="Z56" s="258"/>
      <c r="AA56" s="48"/>
      <c r="AB56" s="19"/>
      <c r="AC56" s="20"/>
      <c r="AD56" s="20"/>
      <c r="AE56" s="20"/>
      <c r="AF56" s="31"/>
      <c r="AG56" s="31"/>
      <c r="AH56" s="122"/>
      <c r="AI56" s="122"/>
      <c r="AJ56" s="129"/>
      <c r="AK56" s="43" t="s">
        <v>1853</v>
      </c>
      <c r="AL56" s="20"/>
      <c r="AM56" s="20"/>
      <c r="AN56" s="20"/>
      <c r="AO56" s="20"/>
      <c r="AP56" s="20"/>
      <c r="AQ56" s="20"/>
      <c r="AR56" s="20"/>
      <c r="AS56" s="20"/>
      <c r="AT56" s="20"/>
      <c r="AU56" s="22" t="s">
        <v>1792</v>
      </c>
      <c r="AV56" s="230">
        <v>1</v>
      </c>
      <c r="AW56" s="231"/>
      <c r="AX56" s="76"/>
      <c r="AY56" s="77"/>
      <c r="AZ56" s="77"/>
      <c r="BA56" s="78"/>
      <c r="BB56" s="195">
        <f>ROUND(ROUND(U57*AV56,0)*(1+AZ35),0)</f>
        <v>123</v>
      </c>
      <c r="BC56" s="29"/>
    </row>
    <row r="57" spans="1:55" s="155" customFormat="1" ht="17.100000000000001" customHeight="1">
      <c r="A57" s="7">
        <v>16</v>
      </c>
      <c r="B57" s="8">
        <v>3597</v>
      </c>
      <c r="C57" s="9" t="s">
        <v>481</v>
      </c>
      <c r="D57" s="290"/>
      <c r="E57" s="56"/>
      <c r="F57" s="56"/>
      <c r="G57" s="121"/>
      <c r="H57" s="65"/>
      <c r="I57" s="65"/>
      <c r="J57" s="14"/>
      <c r="K57" s="14"/>
      <c r="L57" s="24"/>
      <c r="M57" s="27"/>
      <c r="N57" s="27"/>
      <c r="O57" s="123"/>
      <c r="P57" s="290"/>
      <c r="Q57" s="135"/>
      <c r="R57" s="135"/>
      <c r="S57" s="135"/>
      <c r="T57" s="135"/>
      <c r="U57" s="261">
        <v>82</v>
      </c>
      <c r="V57" s="261"/>
      <c r="W57" s="14" t="s">
        <v>121</v>
      </c>
      <c r="X57" s="135"/>
      <c r="Y57" s="24"/>
      <c r="Z57" s="27"/>
      <c r="AA57" s="27"/>
      <c r="AB57" s="117" t="s">
        <v>265</v>
      </c>
      <c r="AC57" s="92"/>
      <c r="AD57" s="92"/>
      <c r="AE57" s="92"/>
      <c r="AF57" s="92"/>
      <c r="AG57" s="92"/>
      <c r="AH57" s="24" t="s">
        <v>1792</v>
      </c>
      <c r="AI57" s="239">
        <v>0.7</v>
      </c>
      <c r="AJ57" s="240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26"/>
      <c r="AV57" s="39"/>
      <c r="AW57" s="40"/>
      <c r="AX57" s="76"/>
      <c r="AY57" s="77"/>
      <c r="AZ57" s="77"/>
      <c r="BA57" s="78"/>
      <c r="BB57" s="195">
        <f>ROUND(ROUND(U57*AI58,0)*(1+AZ35),0)</f>
        <v>86</v>
      </c>
      <c r="BC57" s="29"/>
    </row>
    <row r="58" spans="1:55" s="155" customFormat="1" ht="17.100000000000001" hidden="1" customHeight="1">
      <c r="A58" s="7">
        <v>16</v>
      </c>
      <c r="B58" s="8">
        <v>3598</v>
      </c>
      <c r="C58" s="9" t="s">
        <v>482</v>
      </c>
      <c r="D58" s="290"/>
      <c r="E58" s="56"/>
      <c r="F58" s="56"/>
      <c r="G58" s="56"/>
      <c r="H58" s="121"/>
      <c r="I58" s="121"/>
      <c r="J58" s="121"/>
      <c r="K58" s="121"/>
      <c r="L58" s="121"/>
      <c r="M58" s="121"/>
      <c r="N58" s="121"/>
      <c r="O58" s="18"/>
      <c r="P58" s="290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7"/>
      <c r="AB58" s="96"/>
      <c r="AC58" s="97"/>
      <c r="AD58" s="97"/>
      <c r="AE58" s="97"/>
      <c r="AF58" s="97"/>
      <c r="AG58" s="97"/>
      <c r="AH58" s="22" t="s">
        <v>1792</v>
      </c>
      <c r="AI58" s="230">
        <v>0.7</v>
      </c>
      <c r="AJ58" s="231"/>
      <c r="AK58" s="43" t="s">
        <v>1853</v>
      </c>
      <c r="AL58" s="20"/>
      <c r="AM58" s="20"/>
      <c r="AN58" s="20"/>
      <c r="AO58" s="20"/>
      <c r="AP58" s="20"/>
      <c r="AQ58" s="20"/>
      <c r="AR58" s="20"/>
      <c r="AS58" s="20"/>
      <c r="AT58" s="20"/>
      <c r="AU58" s="22" t="s">
        <v>1792</v>
      </c>
      <c r="AV58" s="230">
        <v>1</v>
      </c>
      <c r="AW58" s="231"/>
      <c r="AX58" s="76"/>
      <c r="AY58" s="77"/>
      <c r="AZ58" s="77"/>
      <c r="BA58" s="78"/>
      <c r="BB58" s="195">
        <f>ROUND(ROUND(ROUND(U57*AI58,0)*AV58,0)*(1+AZ35),0)</f>
        <v>86</v>
      </c>
      <c r="BC58" s="29"/>
    </row>
    <row r="59" spans="1:55" s="155" customFormat="1" ht="17.100000000000001" customHeight="1">
      <c r="A59" s="7">
        <v>16</v>
      </c>
      <c r="B59" s="8">
        <v>3599</v>
      </c>
      <c r="C59" s="9" t="s">
        <v>1169</v>
      </c>
      <c r="D59" s="290"/>
      <c r="E59" s="56"/>
      <c r="F59" s="56"/>
      <c r="G59" s="56"/>
      <c r="H59" s="56"/>
      <c r="I59" s="159"/>
      <c r="J59" s="159"/>
      <c r="K59" s="159"/>
      <c r="L59" s="14"/>
      <c r="M59" s="14"/>
      <c r="N59" s="14"/>
      <c r="O59" s="18"/>
      <c r="P59" s="290"/>
      <c r="Q59" s="259" t="s">
        <v>258</v>
      </c>
      <c r="R59" s="256"/>
      <c r="S59" s="256"/>
      <c r="T59" s="256"/>
      <c r="U59" s="256"/>
      <c r="V59" s="256"/>
      <c r="W59" s="256"/>
      <c r="X59" s="256"/>
      <c r="Y59" s="256"/>
      <c r="Z59" s="256"/>
      <c r="AA59" s="52"/>
      <c r="AB59" s="16"/>
      <c r="AC59" s="16"/>
      <c r="AD59" s="16"/>
      <c r="AE59" s="16"/>
      <c r="AF59" s="28"/>
      <c r="AG59" s="28"/>
      <c r="AH59" s="16"/>
      <c r="AI59" s="44"/>
      <c r="AJ59" s="45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26"/>
      <c r="AV59" s="39"/>
      <c r="AW59" s="40"/>
      <c r="AX59" s="76"/>
      <c r="AY59" s="77"/>
      <c r="AZ59" s="77"/>
      <c r="BA59" s="78"/>
      <c r="BB59" s="195">
        <f>ROUND(U61*(1+AZ35),0)</f>
        <v>245</v>
      </c>
      <c r="BC59" s="29"/>
    </row>
    <row r="60" spans="1:55" s="155" customFormat="1" ht="17.100000000000001" customHeight="1">
      <c r="A60" s="7">
        <v>16</v>
      </c>
      <c r="B60" s="8">
        <v>3600</v>
      </c>
      <c r="C60" s="9" t="s">
        <v>1170</v>
      </c>
      <c r="D60" s="290"/>
      <c r="E60" s="56"/>
      <c r="F60" s="56"/>
      <c r="G60" s="56"/>
      <c r="H60" s="56"/>
      <c r="I60" s="159"/>
      <c r="J60" s="159"/>
      <c r="K60" s="159"/>
      <c r="L60" s="14"/>
      <c r="M60" s="14"/>
      <c r="N60" s="14"/>
      <c r="O60" s="18"/>
      <c r="P60" s="290"/>
      <c r="Q60" s="257"/>
      <c r="R60" s="258"/>
      <c r="S60" s="258"/>
      <c r="T60" s="258"/>
      <c r="U60" s="258"/>
      <c r="V60" s="258"/>
      <c r="W60" s="258"/>
      <c r="X60" s="258"/>
      <c r="Y60" s="258"/>
      <c r="Z60" s="258"/>
      <c r="AA60" s="48"/>
      <c r="AB60" s="19"/>
      <c r="AC60" s="20"/>
      <c r="AD60" s="20"/>
      <c r="AE60" s="20"/>
      <c r="AF60" s="31"/>
      <c r="AG60" s="31"/>
      <c r="AH60" s="122"/>
      <c r="AI60" s="122"/>
      <c r="AJ60" s="129"/>
      <c r="AK60" s="43" t="s">
        <v>1853</v>
      </c>
      <c r="AL60" s="20"/>
      <c r="AM60" s="20"/>
      <c r="AN60" s="20"/>
      <c r="AO60" s="20"/>
      <c r="AP60" s="20"/>
      <c r="AQ60" s="20"/>
      <c r="AR60" s="20"/>
      <c r="AS60" s="20"/>
      <c r="AT60" s="20"/>
      <c r="AU60" s="22" t="s">
        <v>1792</v>
      </c>
      <c r="AV60" s="230">
        <v>1</v>
      </c>
      <c r="AW60" s="231"/>
      <c r="AX60" s="76"/>
      <c r="AY60" s="77"/>
      <c r="AZ60" s="77"/>
      <c r="BA60" s="78"/>
      <c r="BB60" s="195">
        <f>ROUND(ROUND(U61*AV60,0)*(1+AZ35),0)</f>
        <v>245</v>
      </c>
      <c r="BC60" s="29"/>
    </row>
    <row r="61" spans="1:55" s="155" customFormat="1" ht="17.100000000000001" customHeight="1">
      <c r="A61" s="7">
        <v>16</v>
      </c>
      <c r="B61" s="8">
        <v>3601</v>
      </c>
      <c r="C61" s="9" t="s">
        <v>483</v>
      </c>
      <c r="D61" s="290"/>
      <c r="E61" s="56"/>
      <c r="F61" s="56"/>
      <c r="G61" s="56"/>
      <c r="H61" s="56"/>
      <c r="I61" s="159"/>
      <c r="J61" s="159"/>
      <c r="K61" s="159"/>
      <c r="L61" s="14"/>
      <c r="M61" s="14"/>
      <c r="N61" s="14"/>
      <c r="O61" s="18"/>
      <c r="P61" s="290"/>
      <c r="Q61" s="135"/>
      <c r="R61" s="135"/>
      <c r="S61" s="135"/>
      <c r="T61" s="135"/>
      <c r="U61" s="261">
        <v>163</v>
      </c>
      <c r="V61" s="261"/>
      <c r="W61" s="14" t="s">
        <v>121</v>
      </c>
      <c r="X61" s="135"/>
      <c r="Y61" s="24"/>
      <c r="Z61" s="27"/>
      <c r="AA61" s="27"/>
      <c r="AB61" s="117" t="s">
        <v>265</v>
      </c>
      <c r="AC61" s="92"/>
      <c r="AD61" s="92"/>
      <c r="AE61" s="92"/>
      <c r="AF61" s="92"/>
      <c r="AG61" s="92"/>
      <c r="AH61" s="24" t="s">
        <v>1792</v>
      </c>
      <c r="AI61" s="239">
        <v>0.7</v>
      </c>
      <c r="AJ61" s="240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26"/>
      <c r="AV61" s="39"/>
      <c r="AW61" s="40"/>
      <c r="AX61" s="76"/>
      <c r="AY61" s="77"/>
      <c r="AZ61" s="77"/>
      <c r="BA61" s="78"/>
      <c r="BB61" s="195">
        <f>ROUND(ROUND(U61*AI62,0)*(1+AZ35),0)</f>
        <v>171</v>
      </c>
      <c r="BC61" s="29"/>
    </row>
    <row r="62" spans="1:55" s="155" customFormat="1" ht="17.100000000000001" hidden="1" customHeight="1">
      <c r="A62" s="7">
        <v>16</v>
      </c>
      <c r="B62" s="8">
        <v>3602</v>
      </c>
      <c r="C62" s="9" t="s">
        <v>484</v>
      </c>
      <c r="D62" s="290"/>
      <c r="E62" s="58"/>
      <c r="F62" s="58"/>
      <c r="G62" s="58"/>
      <c r="H62" s="58"/>
      <c r="I62" s="157"/>
      <c r="J62" s="157"/>
      <c r="K62" s="157"/>
      <c r="L62" s="20"/>
      <c r="M62" s="20"/>
      <c r="N62" s="20"/>
      <c r="O62" s="21"/>
      <c r="P62" s="290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67"/>
      <c r="AB62" s="96"/>
      <c r="AC62" s="97"/>
      <c r="AD62" s="97"/>
      <c r="AE62" s="97"/>
      <c r="AF62" s="97"/>
      <c r="AG62" s="97"/>
      <c r="AH62" s="22" t="s">
        <v>1792</v>
      </c>
      <c r="AI62" s="230">
        <v>0.7</v>
      </c>
      <c r="AJ62" s="231"/>
      <c r="AK62" s="43" t="s">
        <v>1853</v>
      </c>
      <c r="AL62" s="20"/>
      <c r="AM62" s="20"/>
      <c r="AN62" s="20"/>
      <c r="AO62" s="20"/>
      <c r="AP62" s="20"/>
      <c r="AQ62" s="20"/>
      <c r="AR62" s="20"/>
      <c r="AS62" s="20"/>
      <c r="AT62" s="20"/>
      <c r="AU62" s="22" t="s">
        <v>1792</v>
      </c>
      <c r="AV62" s="230">
        <v>1</v>
      </c>
      <c r="AW62" s="231"/>
      <c r="AX62" s="76"/>
      <c r="AY62" s="77"/>
      <c r="AZ62" s="77"/>
      <c r="BA62" s="78"/>
      <c r="BB62" s="195">
        <f>ROUND(ROUND(ROUND(U61*AI62,0)*AV62,0)*(1+AZ35),0)</f>
        <v>171</v>
      </c>
      <c r="BC62" s="29"/>
    </row>
    <row r="63" spans="1:55" s="155" customFormat="1" ht="17.100000000000001" customHeight="1">
      <c r="A63" s="7">
        <v>16</v>
      </c>
      <c r="B63" s="8">
        <v>3603</v>
      </c>
      <c r="C63" s="9" t="s">
        <v>1171</v>
      </c>
      <c r="D63" s="290"/>
      <c r="E63" s="233" t="s">
        <v>832</v>
      </c>
      <c r="F63" s="233"/>
      <c r="G63" s="233"/>
      <c r="H63" s="233"/>
      <c r="I63" s="233"/>
      <c r="J63" s="233"/>
      <c r="K63" s="233"/>
      <c r="L63" s="233"/>
      <c r="M63" s="233"/>
      <c r="N63" s="233"/>
      <c r="O63" s="15"/>
      <c r="P63" s="290"/>
      <c r="Q63" s="259" t="s">
        <v>257</v>
      </c>
      <c r="R63" s="256"/>
      <c r="S63" s="256"/>
      <c r="T63" s="256"/>
      <c r="U63" s="256"/>
      <c r="V63" s="256"/>
      <c r="W63" s="256"/>
      <c r="X63" s="256"/>
      <c r="Y63" s="256"/>
      <c r="Z63" s="256"/>
      <c r="AA63" s="52"/>
      <c r="AB63" s="16"/>
      <c r="AC63" s="16"/>
      <c r="AD63" s="16"/>
      <c r="AE63" s="16"/>
      <c r="AF63" s="28"/>
      <c r="AG63" s="28"/>
      <c r="AH63" s="16"/>
      <c r="AI63" s="44"/>
      <c r="AJ63" s="45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26"/>
      <c r="AV63" s="39"/>
      <c r="AW63" s="40"/>
      <c r="AX63" s="76"/>
      <c r="AY63" s="77"/>
      <c r="AZ63" s="77"/>
      <c r="BA63" s="78"/>
      <c r="BB63" s="195">
        <f>ROUND(U65*(1+AZ35),0)</f>
        <v>122</v>
      </c>
      <c r="BC63" s="29"/>
    </row>
    <row r="64" spans="1:55" s="155" customFormat="1" ht="17.100000000000001" customHeight="1">
      <c r="A64" s="7">
        <v>16</v>
      </c>
      <c r="B64" s="8">
        <v>3604</v>
      </c>
      <c r="C64" s="9" t="s">
        <v>1172</v>
      </c>
      <c r="D64" s="290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123"/>
      <c r="P64" s="290"/>
      <c r="Q64" s="257"/>
      <c r="R64" s="258"/>
      <c r="S64" s="258"/>
      <c r="T64" s="258"/>
      <c r="U64" s="258"/>
      <c r="V64" s="258"/>
      <c r="W64" s="258"/>
      <c r="X64" s="258"/>
      <c r="Y64" s="258"/>
      <c r="Z64" s="258"/>
      <c r="AA64" s="48"/>
      <c r="AB64" s="19"/>
      <c r="AC64" s="20"/>
      <c r="AD64" s="20"/>
      <c r="AE64" s="20"/>
      <c r="AF64" s="31"/>
      <c r="AG64" s="31"/>
      <c r="AH64" s="122"/>
      <c r="AI64" s="122"/>
      <c r="AJ64" s="129"/>
      <c r="AK64" s="43" t="s">
        <v>1853</v>
      </c>
      <c r="AL64" s="20"/>
      <c r="AM64" s="20"/>
      <c r="AN64" s="20"/>
      <c r="AO64" s="20"/>
      <c r="AP64" s="20"/>
      <c r="AQ64" s="20"/>
      <c r="AR64" s="20"/>
      <c r="AS64" s="20"/>
      <c r="AT64" s="20"/>
      <c r="AU64" s="22" t="s">
        <v>1792</v>
      </c>
      <c r="AV64" s="230">
        <v>1</v>
      </c>
      <c r="AW64" s="231"/>
      <c r="AX64" s="76"/>
      <c r="AY64" s="77"/>
      <c r="AZ64" s="77"/>
      <c r="BA64" s="78"/>
      <c r="BB64" s="195">
        <f>ROUND(ROUND(U65*AV64,0)*(1+AZ35),0)</f>
        <v>122</v>
      </c>
      <c r="BC64" s="29"/>
    </row>
    <row r="65" spans="1:55" s="155" customFormat="1" ht="17.100000000000001" customHeight="1">
      <c r="A65" s="7">
        <v>16</v>
      </c>
      <c r="B65" s="8">
        <v>3605</v>
      </c>
      <c r="C65" s="9" t="s">
        <v>485</v>
      </c>
      <c r="D65" s="290"/>
      <c r="E65" s="56"/>
      <c r="F65" s="56"/>
      <c r="G65" s="121"/>
      <c r="H65" s="65"/>
      <c r="I65" s="65"/>
      <c r="J65" s="14"/>
      <c r="K65" s="14"/>
      <c r="L65" s="24"/>
      <c r="M65" s="27"/>
      <c r="N65" s="27"/>
      <c r="O65" s="123"/>
      <c r="P65" s="290"/>
      <c r="Q65" s="135"/>
      <c r="R65" s="135"/>
      <c r="S65" s="135"/>
      <c r="T65" s="135"/>
      <c r="U65" s="260">
        <v>81</v>
      </c>
      <c r="V65" s="260"/>
      <c r="W65" s="14" t="s">
        <v>121</v>
      </c>
      <c r="X65" s="135"/>
      <c r="Y65" s="24"/>
      <c r="Z65" s="27"/>
      <c r="AA65" s="27"/>
      <c r="AB65" s="117" t="s">
        <v>265</v>
      </c>
      <c r="AC65" s="92"/>
      <c r="AD65" s="92"/>
      <c r="AE65" s="92"/>
      <c r="AF65" s="92"/>
      <c r="AG65" s="92"/>
      <c r="AH65" s="24" t="s">
        <v>1792</v>
      </c>
      <c r="AI65" s="239">
        <v>0.7</v>
      </c>
      <c r="AJ65" s="240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26"/>
      <c r="AV65" s="39"/>
      <c r="AW65" s="40"/>
      <c r="AX65" s="76"/>
      <c r="AY65" s="77"/>
      <c r="AZ65" s="77"/>
      <c r="BA65" s="78"/>
      <c r="BB65" s="195">
        <f>ROUND(ROUND(U65*AI66,0)*(1+AZ35),0)</f>
        <v>86</v>
      </c>
      <c r="BC65" s="29"/>
    </row>
    <row r="66" spans="1:55" s="155" customFormat="1" ht="17.100000000000001" hidden="1" customHeight="1">
      <c r="A66" s="7">
        <v>16</v>
      </c>
      <c r="B66" s="8">
        <v>3606</v>
      </c>
      <c r="C66" s="9" t="s">
        <v>486</v>
      </c>
      <c r="D66" s="291"/>
      <c r="E66" s="58"/>
      <c r="F66" s="58"/>
      <c r="G66" s="58"/>
      <c r="H66" s="122"/>
      <c r="I66" s="122"/>
      <c r="J66" s="122"/>
      <c r="K66" s="122"/>
      <c r="L66" s="122"/>
      <c r="M66" s="122"/>
      <c r="N66" s="122"/>
      <c r="O66" s="21"/>
      <c r="P66" s="291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68"/>
      <c r="AB66" s="96"/>
      <c r="AC66" s="97"/>
      <c r="AD66" s="97"/>
      <c r="AE66" s="97"/>
      <c r="AF66" s="97"/>
      <c r="AG66" s="97"/>
      <c r="AH66" s="22" t="s">
        <v>1792</v>
      </c>
      <c r="AI66" s="230">
        <v>0.7</v>
      </c>
      <c r="AJ66" s="231"/>
      <c r="AK66" s="43" t="s">
        <v>1853</v>
      </c>
      <c r="AL66" s="20"/>
      <c r="AM66" s="20"/>
      <c r="AN66" s="20"/>
      <c r="AO66" s="20"/>
      <c r="AP66" s="20"/>
      <c r="AQ66" s="20"/>
      <c r="AR66" s="20"/>
      <c r="AS66" s="20"/>
      <c r="AT66" s="20"/>
      <c r="AU66" s="22" t="s">
        <v>1792</v>
      </c>
      <c r="AV66" s="230">
        <v>1</v>
      </c>
      <c r="AW66" s="231"/>
      <c r="AX66" s="79"/>
      <c r="AY66" s="80"/>
      <c r="AZ66" s="80"/>
      <c r="BA66" s="81"/>
      <c r="BB66" s="23">
        <f>ROUND(ROUND(ROUND(U65*AI66,0)*AV66,0)*(1+AZ35),0)</f>
        <v>86</v>
      </c>
      <c r="BC66" s="41"/>
    </row>
    <row r="67" spans="1:55" ht="17.100000000000001" customHeight="1">
      <c r="A67" s="107"/>
      <c r="B67" s="167"/>
      <c r="C67" s="108"/>
      <c r="D67" s="108"/>
      <c r="E67" s="167"/>
      <c r="F67" s="167"/>
      <c r="G67" s="167"/>
      <c r="H67" s="167"/>
      <c r="I67" s="167"/>
      <c r="J67" s="167"/>
      <c r="K67" s="167"/>
      <c r="L67" s="108"/>
      <c r="M67" s="108"/>
      <c r="N67" s="108"/>
      <c r="O67" s="108"/>
      <c r="P67" s="10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08"/>
      <c r="AC67" s="167"/>
      <c r="AD67" s="167"/>
      <c r="AE67" s="167"/>
      <c r="AF67" s="167"/>
      <c r="AG67" s="168"/>
      <c r="AH67" s="167"/>
      <c r="AI67" s="168"/>
      <c r="AJ67" s="168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</row>
    <row r="68" spans="1:55" ht="17.100000000000001" customHeight="1">
      <c r="A68" s="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</row>
    <row r="69" spans="1:55" s="155" customFormat="1" ht="17.100000000000001" customHeight="1">
      <c r="A69" s="25"/>
      <c r="B69" s="25"/>
      <c r="C69" s="14"/>
      <c r="D69" s="14"/>
      <c r="E69" s="14"/>
      <c r="F69" s="14"/>
      <c r="G69" s="14"/>
      <c r="H69" s="14"/>
      <c r="I69" s="14"/>
      <c r="J69" s="14"/>
      <c r="K69" s="32"/>
      <c r="L69" s="14"/>
      <c r="M69" s="14"/>
      <c r="N69" s="14"/>
      <c r="O69" s="14"/>
      <c r="P69" s="14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4"/>
      <c r="AC69" s="14"/>
      <c r="AD69" s="14"/>
      <c r="AE69" s="14"/>
      <c r="AF69" s="14"/>
      <c r="AG69" s="24"/>
      <c r="AH69" s="14"/>
      <c r="AI69" s="27"/>
      <c r="AJ69" s="30"/>
      <c r="AK69" s="14"/>
      <c r="AL69" s="14"/>
      <c r="AM69" s="14"/>
      <c r="AN69" s="27"/>
      <c r="AO69" s="30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4"/>
      <c r="BC69" s="121"/>
    </row>
    <row r="70" spans="1:55" s="155" customFormat="1" ht="17.100000000000001" customHeight="1">
      <c r="A70" s="25"/>
      <c r="B70" s="25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4"/>
      <c r="AC70" s="14"/>
      <c r="AD70" s="14"/>
      <c r="AE70" s="14"/>
      <c r="AF70" s="14"/>
      <c r="AG70" s="24"/>
      <c r="AH70" s="14"/>
      <c r="AI70" s="24"/>
      <c r="AJ70" s="30"/>
      <c r="AK70" s="14"/>
      <c r="AL70" s="14"/>
      <c r="AM70" s="14"/>
      <c r="AN70" s="27"/>
      <c r="AO70" s="30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4"/>
      <c r="BC70" s="121"/>
    </row>
    <row r="71" spans="1:55" s="155" customFormat="1" ht="17.100000000000001" customHeight="1">
      <c r="A71" s="25"/>
      <c r="B71" s="25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4"/>
      <c r="AC71" s="14"/>
      <c r="AD71" s="14"/>
      <c r="AE71" s="14"/>
      <c r="AF71" s="14"/>
      <c r="AG71" s="24"/>
      <c r="AH71" s="14"/>
      <c r="AI71" s="24"/>
      <c r="AJ71" s="30"/>
      <c r="AK71" s="14"/>
      <c r="AL71" s="14"/>
      <c r="AM71" s="14"/>
      <c r="AN71" s="13"/>
      <c r="AO71" s="13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34"/>
      <c r="BC71" s="121"/>
    </row>
    <row r="72" spans="1:55" s="155" customFormat="1" ht="17.100000000000001" customHeight="1">
      <c r="A72" s="25"/>
      <c r="B72" s="25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4"/>
      <c r="AC72" s="14"/>
      <c r="AD72" s="14"/>
      <c r="AE72" s="14"/>
      <c r="AF72" s="35"/>
      <c r="AG72" s="158"/>
      <c r="AH72" s="121"/>
      <c r="AI72" s="158"/>
      <c r="AJ72" s="30"/>
      <c r="AK72" s="14"/>
      <c r="AL72" s="14"/>
      <c r="AM72" s="14"/>
      <c r="AN72" s="27"/>
      <c r="AO72" s="30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4"/>
      <c r="BC72" s="121"/>
    </row>
    <row r="73" spans="1:55" s="155" customFormat="1" ht="17.100000000000001" customHeight="1">
      <c r="A73" s="25"/>
      <c r="B73" s="25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4"/>
      <c r="AC73" s="14"/>
      <c r="AD73" s="14"/>
      <c r="AE73" s="14"/>
      <c r="AF73" s="24"/>
      <c r="AG73" s="27"/>
      <c r="AH73" s="14"/>
      <c r="AI73" s="24"/>
      <c r="AJ73" s="30"/>
      <c r="AK73" s="14"/>
      <c r="AL73" s="14"/>
      <c r="AM73" s="14"/>
      <c r="AN73" s="27"/>
      <c r="AO73" s="30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4"/>
      <c r="BC73" s="121"/>
    </row>
    <row r="74" spans="1:55" s="155" customFormat="1" ht="17.100000000000001" customHeight="1">
      <c r="A74" s="25"/>
      <c r="B74" s="25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4"/>
      <c r="AC74" s="14"/>
      <c r="AD74" s="14"/>
      <c r="AE74" s="14"/>
      <c r="AF74" s="14"/>
      <c r="AG74" s="24"/>
      <c r="AH74" s="14"/>
      <c r="AI74" s="24"/>
      <c r="AJ74" s="30"/>
      <c r="AK74" s="14"/>
      <c r="AL74" s="14"/>
      <c r="AM74" s="14"/>
      <c r="AN74" s="13"/>
      <c r="AO74" s="13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34"/>
      <c r="BC74" s="121"/>
    </row>
    <row r="75" spans="1:55" s="155" customFormat="1" ht="17.100000000000001" customHeight="1">
      <c r="A75" s="25"/>
      <c r="B75" s="25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4"/>
      <c r="AC75" s="14"/>
      <c r="AD75" s="14"/>
      <c r="AE75" s="14"/>
      <c r="AF75" s="14"/>
      <c r="AG75" s="24"/>
      <c r="AH75" s="14"/>
      <c r="AI75" s="27"/>
      <c r="AJ75" s="30"/>
      <c r="AK75" s="14"/>
      <c r="AL75" s="14"/>
      <c r="AM75" s="14"/>
      <c r="AN75" s="27"/>
      <c r="AO75" s="30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4"/>
      <c r="BC75" s="121"/>
    </row>
    <row r="76" spans="1:55" ht="17.100000000000001" customHeight="1"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</row>
    <row r="77" spans="1:55" ht="17.100000000000001" customHeight="1"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</row>
    <row r="78" spans="1:55" ht="17.100000000000001" customHeight="1"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</row>
    <row r="79" spans="1:55" ht="17.100000000000001" customHeight="1"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55" ht="17.100000000000001" customHeight="1"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</row>
    <row r="81" spans="17:27" ht="17.100000000000001" customHeight="1"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</row>
    <row r="82" spans="17:27" ht="17.100000000000001" customHeight="1"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7:27" ht="17.100000000000001" customHeight="1"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</row>
  </sheetData>
  <mergeCells count="100">
    <mergeCell ref="AI65:AJ65"/>
    <mergeCell ref="AI33:AJ33"/>
    <mergeCell ref="AI37:AJ37"/>
    <mergeCell ref="AI41:AJ41"/>
    <mergeCell ref="AI45:AJ45"/>
    <mergeCell ref="AI61:AJ61"/>
    <mergeCell ref="AI58:AJ58"/>
    <mergeCell ref="AV30:AW30"/>
    <mergeCell ref="AI25:AJ25"/>
    <mergeCell ref="AI9:AJ9"/>
    <mergeCell ref="AI13:AJ13"/>
    <mergeCell ref="AI17:AJ17"/>
    <mergeCell ref="AI21:AJ21"/>
    <mergeCell ref="AI18:AJ18"/>
    <mergeCell ref="AI66:AJ66"/>
    <mergeCell ref="AV26:AW26"/>
    <mergeCell ref="AI22:AJ22"/>
    <mergeCell ref="AV22:AW22"/>
    <mergeCell ref="AI38:AJ38"/>
    <mergeCell ref="AV32:AW32"/>
    <mergeCell ref="AV34:AW34"/>
    <mergeCell ref="AV24:AW24"/>
    <mergeCell ref="AV66:AW66"/>
    <mergeCell ref="AI34:AJ34"/>
    <mergeCell ref="AI57:AJ57"/>
    <mergeCell ref="AI54:AJ54"/>
    <mergeCell ref="AI53:AJ53"/>
    <mergeCell ref="AV56:AW56"/>
    <mergeCell ref="AV52:AW52"/>
    <mergeCell ref="AI62:AJ62"/>
    <mergeCell ref="D7:D66"/>
    <mergeCell ref="E63:N64"/>
    <mergeCell ref="P7:P66"/>
    <mergeCell ref="U9:V9"/>
    <mergeCell ref="U13:V13"/>
    <mergeCell ref="U65:V65"/>
    <mergeCell ref="Q63:Z64"/>
    <mergeCell ref="Q59:Z60"/>
    <mergeCell ref="U53:V53"/>
    <mergeCell ref="U49:V49"/>
    <mergeCell ref="E7:N8"/>
    <mergeCell ref="E27:N28"/>
    <mergeCell ref="Q15:Z16"/>
    <mergeCell ref="Q11:Z12"/>
    <mergeCell ref="Q7:Z8"/>
    <mergeCell ref="U17:V17"/>
    <mergeCell ref="AV8:AW8"/>
    <mergeCell ref="AV10:AW10"/>
    <mergeCell ref="AI10:AJ10"/>
    <mergeCell ref="AI14:AJ14"/>
    <mergeCell ref="AV28:AW28"/>
    <mergeCell ref="AV18:AW18"/>
    <mergeCell ref="AV20:AW20"/>
    <mergeCell ref="AV16:AW16"/>
    <mergeCell ref="AV14:AW14"/>
    <mergeCell ref="AV12:AW12"/>
    <mergeCell ref="AV64:AW64"/>
    <mergeCell ref="AX33:BA34"/>
    <mergeCell ref="AZ35:BA35"/>
    <mergeCell ref="AV36:AW36"/>
    <mergeCell ref="AV48:AW48"/>
    <mergeCell ref="AV38:AW38"/>
    <mergeCell ref="AV40:AW40"/>
    <mergeCell ref="AV42:AW42"/>
    <mergeCell ref="AV50:AW50"/>
    <mergeCell ref="AV46:AW46"/>
    <mergeCell ref="AV44:AW44"/>
    <mergeCell ref="U61:V61"/>
    <mergeCell ref="AV58:AW58"/>
    <mergeCell ref="AV60:AW60"/>
    <mergeCell ref="AV54:AW54"/>
    <mergeCell ref="AV62:AW62"/>
    <mergeCell ref="AA5:AD5"/>
    <mergeCell ref="U57:V57"/>
    <mergeCell ref="Q31:Z32"/>
    <mergeCell ref="U29:V29"/>
    <mergeCell ref="Q35:Z36"/>
    <mergeCell ref="Q55:Z56"/>
    <mergeCell ref="U33:V33"/>
    <mergeCell ref="U41:V41"/>
    <mergeCell ref="Q39:Z40"/>
    <mergeCell ref="U21:V21"/>
    <mergeCell ref="Q23:Z24"/>
    <mergeCell ref="Q19:Z20"/>
    <mergeCell ref="U25:V25"/>
    <mergeCell ref="E55:N56"/>
    <mergeCell ref="Q43:Z44"/>
    <mergeCell ref="Q47:Z48"/>
    <mergeCell ref="AI30:AJ30"/>
    <mergeCell ref="AI26:AJ26"/>
    <mergeCell ref="Q27:Z28"/>
    <mergeCell ref="U37:V37"/>
    <mergeCell ref="U45:V45"/>
    <mergeCell ref="E43:N44"/>
    <mergeCell ref="Q51:Z52"/>
    <mergeCell ref="AI42:AJ42"/>
    <mergeCell ref="AI46:AJ46"/>
    <mergeCell ref="AI29:AJ29"/>
    <mergeCell ref="AI50:AJ50"/>
    <mergeCell ref="AI49:AJ49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  <rowBreaks count="1" manualBreakCount="1">
    <brk id="68" max="4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BB98"/>
  <sheetViews>
    <sheetView view="pageBreakPreview" topLeftCell="B59" zoomScale="85" zoomScaleNormal="100" zoomScaleSheetLayoutView="85" workbookViewId="0">
      <selection activeCell="AX90" sqref="AX90"/>
    </sheetView>
  </sheetViews>
  <sheetFormatPr defaultRowHeight="17.100000000000001" customHeight="1"/>
  <cols>
    <col min="1" max="1" width="4.625" style="149" customWidth="1"/>
    <col min="2" max="2" width="7.625" style="149" customWidth="1"/>
    <col min="3" max="3" width="37.5" style="10" customWidth="1"/>
    <col min="4" max="10" width="2.375" style="149" customWidth="1"/>
    <col min="11" max="14" width="2.375" style="10" customWidth="1"/>
    <col min="15" max="25" width="2.375" style="149" customWidth="1"/>
    <col min="26" max="26" width="2.375" style="10" customWidth="1"/>
    <col min="27" max="30" width="2.375" style="149" customWidth="1"/>
    <col min="31" max="31" width="2.375" style="150" customWidth="1"/>
    <col min="32" max="32" width="2.375" style="149" customWidth="1"/>
    <col min="33" max="34" width="2.375" style="150" customWidth="1"/>
    <col min="35" max="51" width="2.375" style="149" customWidth="1"/>
    <col min="52" max="53" width="8.625" style="149" customWidth="1"/>
    <col min="54" max="54" width="4.5" style="149" bestFit="1" customWidth="1"/>
    <col min="55" max="16384" width="9" style="149"/>
  </cols>
  <sheetData>
    <row r="1" spans="1:54" ht="17.100000000000001" customHeight="1">
      <c r="A1" s="1"/>
    </row>
    <row r="2" spans="1:54" ht="17.100000000000001" customHeight="1">
      <c r="A2" s="1"/>
    </row>
    <row r="3" spans="1:54" ht="17.100000000000001" customHeight="1">
      <c r="A3" s="1"/>
    </row>
    <row r="4" spans="1:54" ht="17.100000000000001" customHeight="1">
      <c r="A4" s="1"/>
      <c r="B4" s="1" t="s">
        <v>1224</v>
      </c>
    </row>
    <row r="5" spans="1:54" s="155" customFormat="1" ht="17.100000000000001" customHeight="1">
      <c r="A5" s="2" t="s">
        <v>122</v>
      </c>
      <c r="B5" s="151"/>
      <c r="C5" s="11" t="s">
        <v>114</v>
      </c>
      <c r="D5" s="152"/>
      <c r="E5" s="148"/>
      <c r="F5" s="148"/>
      <c r="G5" s="148"/>
      <c r="H5" s="148"/>
      <c r="I5" s="148"/>
      <c r="J5" s="148"/>
      <c r="K5" s="16"/>
      <c r="L5" s="16"/>
      <c r="M5" s="16"/>
      <c r="N5" s="16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255" t="s">
        <v>123</v>
      </c>
      <c r="AA5" s="255"/>
      <c r="AB5" s="255"/>
      <c r="AC5" s="255"/>
      <c r="AD5" s="12"/>
      <c r="AE5" s="153"/>
      <c r="AF5" s="148"/>
      <c r="AG5" s="153"/>
      <c r="AH5" s="153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3" t="s">
        <v>115</v>
      </c>
      <c r="BA5" s="3" t="s">
        <v>116</v>
      </c>
      <c r="BB5" s="121"/>
    </row>
    <row r="6" spans="1:54" s="155" customFormat="1" ht="17.100000000000001" customHeight="1">
      <c r="A6" s="4" t="s">
        <v>117</v>
      </c>
      <c r="B6" s="5" t="s">
        <v>118</v>
      </c>
      <c r="C6" s="21"/>
      <c r="D6" s="164"/>
      <c r="E6" s="165"/>
      <c r="F6" s="280" t="s">
        <v>786</v>
      </c>
      <c r="G6" s="280"/>
      <c r="H6" s="165"/>
      <c r="I6" s="166"/>
      <c r="J6" s="165"/>
      <c r="K6" s="71"/>
      <c r="L6" s="280" t="s">
        <v>787</v>
      </c>
      <c r="M6" s="280"/>
      <c r="N6" s="71"/>
      <c r="O6" s="166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20"/>
      <c r="AA6" s="122"/>
      <c r="AB6" s="122"/>
      <c r="AC6" s="122"/>
      <c r="AD6" s="122"/>
      <c r="AE6" s="156"/>
      <c r="AF6" s="122"/>
      <c r="AG6" s="156"/>
      <c r="AH6" s="156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6" t="s">
        <v>119</v>
      </c>
      <c r="BA6" s="6" t="s">
        <v>120</v>
      </c>
      <c r="BB6" s="121"/>
    </row>
    <row r="7" spans="1:54" s="155" customFormat="1" ht="17.100000000000001" customHeight="1">
      <c r="A7" s="7">
        <v>16</v>
      </c>
      <c r="B7" s="8">
        <v>3607</v>
      </c>
      <c r="C7" s="9" t="s">
        <v>1173</v>
      </c>
      <c r="D7" s="242" t="s">
        <v>255</v>
      </c>
      <c r="E7" s="256"/>
      <c r="F7" s="256"/>
      <c r="G7" s="256"/>
      <c r="H7" s="256"/>
      <c r="I7" s="277"/>
      <c r="J7" s="232" t="s">
        <v>1254</v>
      </c>
      <c r="K7" s="233"/>
      <c r="L7" s="233"/>
      <c r="M7" s="233"/>
      <c r="N7" s="233"/>
      <c r="O7" s="233"/>
      <c r="P7" s="259" t="s">
        <v>256</v>
      </c>
      <c r="Q7" s="256"/>
      <c r="R7" s="256"/>
      <c r="S7" s="256"/>
      <c r="T7" s="256"/>
      <c r="U7" s="277"/>
      <c r="V7" s="16"/>
      <c r="W7" s="16"/>
      <c r="X7" s="16"/>
      <c r="Y7" s="16"/>
      <c r="Z7" s="28"/>
      <c r="AA7" s="28"/>
      <c r="AB7" s="16"/>
      <c r="AC7" s="44"/>
      <c r="AD7" s="45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26"/>
      <c r="AP7" s="39"/>
      <c r="AQ7" s="40"/>
      <c r="AR7" s="271" t="s">
        <v>113</v>
      </c>
      <c r="AS7" s="272"/>
      <c r="AT7" s="272"/>
      <c r="AU7" s="273"/>
      <c r="AV7" s="268" t="s">
        <v>1252</v>
      </c>
      <c r="AW7" s="269"/>
      <c r="AX7" s="269"/>
      <c r="AY7" s="270"/>
      <c r="AZ7" s="195">
        <f>ROUND(E9*(1+AT9),0)+(ROUND(K9*(1+AX9),0))+(ROUND(R9,0))</f>
        <v>960</v>
      </c>
      <c r="BA7" s="49" t="s">
        <v>1790</v>
      </c>
    </row>
    <row r="8" spans="1:54" s="155" customFormat="1" ht="17.100000000000001" customHeight="1">
      <c r="A8" s="7">
        <v>16</v>
      </c>
      <c r="B8" s="8">
        <v>3608</v>
      </c>
      <c r="C8" s="9" t="s">
        <v>1174</v>
      </c>
      <c r="D8" s="257"/>
      <c r="E8" s="258"/>
      <c r="F8" s="258"/>
      <c r="G8" s="258"/>
      <c r="H8" s="258"/>
      <c r="I8" s="278"/>
      <c r="J8" s="234"/>
      <c r="K8" s="235"/>
      <c r="L8" s="235"/>
      <c r="M8" s="235"/>
      <c r="N8" s="235"/>
      <c r="O8" s="235"/>
      <c r="P8" s="257"/>
      <c r="Q8" s="258"/>
      <c r="R8" s="258"/>
      <c r="S8" s="258"/>
      <c r="T8" s="258"/>
      <c r="U8" s="278"/>
      <c r="V8" s="19"/>
      <c r="W8" s="20"/>
      <c r="X8" s="20"/>
      <c r="Y8" s="20"/>
      <c r="Z8" s="31"/>
      <c r="AA8" s="31"/>
      <c r="AB8" s="122"/>
      <c r="AC8" s="122"/>
      <c r="AD8" s="129"/>
      <c r="AE8" s="43" t="s">
        <v>1853</v>
      </c>
      <c r="AF8" s="20"/>
      <c r="AG8" s="20"/>
      <c r="AH8" s="20"/>
      <c r="AI8" s="20"/>
      <c r="AJ8" s="20"/>
      <c r="AK8" s="20"/>
      <c r="AL8" s="20"/>
      <c r="AM8" s="20"/>
      <c r="AN8" s="20"/>
      <c r="AO8" s="22" t="s">
        <v>1792</v>
      </c>
      <c r="AP8" s="230">
        <v>1</v>
      </c>
      <c r="AQ8" s="231"/>
      <c r="AR8" s="274"/>
      <c r="AS8" s="275"/>
      <c r="AT8" s="275"/>
      <c r="AU8" s="276"/>
      <c r="AV8" s="262"/>
      <c r="AW8" s="263"/>
      <c r="AX8" s="263"/>
      <c r="AY8" s="264"/>
      <c r="AZ8" s="195">
        <f>ROUND(ROUND(E9*AP8,0)*(1+AT9),0)+(ROUND(ROUND(K9*AP8,0)*(1+AX9),0))+(ROUND(R9*AP8,0))</f>
        <v>960</v>
      </c>
      <c r="BA8" s="29"/>
    </row>
    <row r="9" spans="1:54" s="155" customFormat="1" ht="17.100000000000001" customHeight="1">
      <c r="A9" s="7">
        <v>16</v>
      </c>
      <c r="B9" s="8">
        <v>3609</v>
      </c>
      <c r="C9" s="9" t="s">
        <v>487</v>
      </c>
      <c r="D9" s="55"/>
      <c r="E9" s="261">
        <v>249</v>
      </c>
      <c r="F9" s="261"/>
      <c r="G9" s="14" t="s">
        <v>121</v>
      </c>
      <c r="H9" s="135"/>
      <c r="I9" s="133"/>
      <c r="J9" s="24"/>
      <c r="K9" s="260">
        <v>403</v>
      </c>
      <c r="L9" s="260"/>
      <c r="M9" s="14" t="s">
        <v>121</v>
      </c>
      <c r="N9" s="135"/>
      <c r="O9" s="135"/>
      <c r="P9" s="140"/>
      <c r="Q9" s="135"/>
      <c r="R9" s="261">
        <v>82</v>
      </c>
      <c r="S9" s="261"/>
      <c r="T9" s="14" t="s">
        <v>121</v>
      </c>
      <c r="U9" s="135"/>
      <c r="V9" s="117" t="s">
        <v>265</v>
      </c>
      <c r="W9" s="92"/>
      <c r="X9" s="92"/>
      <c r="Y9" s="92"/>
      <c r="Z9" s="92"/>
      <c r="AA9" s="92"/>
      <c r="AB9" s="24" t="s">
        <v>1792</v>
      </c>
      <c r="AC9" s="239">
        <v>0.7</v>
      </c>
      <c r="AD9" s="240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26"/>
      <c r="AP9" s="39"/>
      <c r="AQ9" s="40"/>
      <c r="AR9" s="163" t="s">
        <v>1854</v>
      </c>
      <c r="AS9" s="24" t="s">
        <v>1792</v>
      </c>
      <c r="AT9" s="292">
        <v>0.5</v>
      </c>
      <c r="AU9" s="293"/>
      <c r="AV9" s="42" t="s">
        <v>1855</v>
      </c>
      <c r="AW9" s="24" t="s">
        <v>1792</v>
      </c>
      <c r="AX9" s="292">
        <v>0.25</v>
      </c>
      <c r="AY9" s="293"/>
      <c r="AZ9" s="195">
        <f>ROUND(ROUND(E9*AC10,0)*(1+AT9),0)+(ROUND(ROUND(K9*AC10,0)*(1+AX9),0))+(ROUND(R9*AC10,0))</f>
        <v>671</v>
      </c>
      <c r="BA9" s="29"/>
      <c r="BB9" s="215">
        <f>$E$9+$K$9+R9</f>
        <v>734</v>
      </c>
    </row>
    <row r="10" spans="1:54" s="155" customFormat="1" ht="17.100000000000001" hidden="1" customHeight="1">
      <c r="A10" s="7">
        <v>16</v>
      </c>
      <c r="B10" s="8">
        <v>3610</v>
      </c>
      <c r="C10" s="9" t="s">
        <v>488</v>
      </c>
      <c r="D10" s="55"/>
      <c r="E10" s="56"/>
      <c r="F10" s="56"/>
      <c r="G10" s="142"/>
      <c r="H10" s="142"/>
      <c r="I10" s="133"/>
      <c r="J10" s="142"/>
      <c r="K10" s="142"/>
      <c r="L10" s="205"/>
      <c r="M10" s="206"/>
      <c r="N10" s="27"/>
      <c r="O10" s="133"/>
      <c r="P10" s="61"/>
      <c r="Q10" s="59"/>
      <c r="R10" s="59"/>
      <c r="S10" s="59"/>
      <c r="T10" s="59"/>
      <c r="U10" s="60"/>
      <c r="V10" s="96"/>
      <c r="W10" s="97"/>
      <c r="X10" s="97"/>
      <c r="Y10" s="97"/>
      <c r="Z10" s="97"/>
      <c r="AA10" s="97"/>
      <c r="AB10" s="22" t="s">
        <v>1792</v>
      </c>
      <c r="AC10" s="266">
        <v>0.7</v>
      </c>
      <c r="AD10" s="267"/>
      <c r="AE10" s="43" t="s">
        <v>1853</v>
      </c>
      <c r="AF10" s="20"/>
      <c r="AG10" s="20"/>
      <c r="AH10" s="20"/>
      <c r="AI10" s="20"/>
      <c r="AJ10" s="20"/>
      <c r="AK10" s="20"/>
      <c r="AL10" s="20"/>
      <c r="AM10" s="20"/>
      <c r="AN10" s="20"/>
      <c r="AO10" s="22" t="s">
        <v>1792</v>
      </c>
      <c r="AP10" s="230">
        <v>1</v>
      </c>
      <c r="AQ10" s="231"/>
      <c r="AR10" s="163"/>
      <c r="AS10" s="121"/>
      <c r="AT10" s="121"/>
      <c r="AU10" s="47" t="s">
        <v>824</v>
      </c>
      <c r="AV10" s="54"/>
      <c r="AW10" s="27"/>
      <c r="AX10" s="27"/>
      <c r="AY10" s="47" t="s">
        <v>824</v>
      </c>
      <c r="AZ10" s="196">
        <f>ROUND(ROUND(ROUND(E9*AC10,0)*AP10,0)*(1+AT9),0)+(ROUND(ROUND(ROUND(K9*AC10,0)*AP10,0)*(1+AX9),0))+(ROUND(ROUND(R9*AC10,0)*AP10,0))</f>
        <v>671</v>
      </c>
      <c r="BA10" s="29"/>
      <c r="BB10" s="215">
        <f t="shared" ref="BB10:BB14" si="0">$E$9+$K$9+R10</f>
        <v>652</v>
      </c>
    </row>
    <row r="11" spans="1:54" s="155" customFormat="1" ht="17.100000000000001" customHeight="1">
      <c r="A11" s="7">
        <v>16</v>
      </c>
      <c r="B11" s="8">
        <v>3611</v>
      </c>
      <c r="C11" s="9" t="s">
        <v>1175</v>
      </c>
      <c r="D11" s="90"/>
      <c r="E11" s="143"/>
      <c r="F11" s="143"/>
      <c r="G11" s="143"/>
      <c r="H11" s="143"/>
      <c r="I11" s="144"/>
      <c r="J11" s="83"/>
      <c r="K11" s="84"/>
      <c r="L11" s="84"/>
      <c r="M11" s="84"/>
      <c r="N11" s="84"/>
      <c r="O11" s="99"/>
      <c r="P11" s="259" t="s">
        <v>1260</v>
      </c>
      <c r="Q11" s="256"/>
      <c r="R11" s="256"/>
      <c r="S11" s="256"/>
      <c r="T11" s="256"/>
      <c r="U11" s="277"/>
      <c r="V11" s="16"/>
      <c r="W11" s="16"/>
      <c r="X11" s="16"/>
      <c r="Y11" s="16"/>
      <c r="Z11" s="28"/>
      <c r="AA11" s="28"/>
      <c r="AB11" s="16"/>
      <c r="AC11" s="44"/>
      <c r="AD11" s="45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26"/>
      <c r="AP11" s="39"/>
      <c r="AQ11" s="40"/>
      <c r="AR11" s="87"/>
      <c r="AS11" s="88"/>
      <c r="AT11" s="88"/>
      <c r="AU11" s="89"/>
      <c r="AV11" s="76"/>
      <c r="AW11" s="77"/>
      <c r="AX11" s="77"/>
      <c r="AY11" s="78"/>
      <c r="AZ11" s="195">
        <f>ROUND(E9*(1+AT9),0)+(ROUND(K9*(1+AX9),0))+(ROUND(R13,0))</f>
        <v>1041</v>
      </c>
      <c r="BA11" s="29"/>
      <c r="BB11" s="215"/>
    </row>
    <row r="12" spans="1:54" s="155" customFormat="1" ht="17.100000000000001" customHeight="1">
      <c r="A12" s="7">
        <v>16</v>
      </c>
      <c r="B12" s="8">
        <v>3612</v>
      </c>
      <c r="C12" s="9" t="s">
        <v>1176</v>
      </c>
      <c r="D12" s="145"/>
      <c r="E12" s="143"/>
      <c r="F12" s="143"/>
      <c r="G12" s="143"/>
      <c r="H12" s="143"/>
      <c r="I12" s="144"/>
      <c r="J12" s="83"/>
      <c r="K12" s="84"/>
      <c r="L12" s="84"/>
      <c r="M12" s="84"/>
      <c r="N12" s="84"/>
      <c r="O12" s="99"/>
      <c r="P12" s="257"/>
      <c r="Q12" s="258"/>
      <c r="R12" s="258"/>
      <c r="S12" s="258"/>
      <c r="T12" s="258"/>
      <c r="U12" s="278"/>
      <c r="V12" s="19"/>
      <c r="W12" s="20"/>
      <c r="X12" s="20"/>
      <c r="Y12" s="20"/>
      <c r="Z12" s="31"/>
      <c r="AA12" s="31"/>
      <c r="AB12" s="122"/>
      <c r="AC12" s="122"/>
      <c r="AD12" s="129"/>
      <c r="AE12" s="43" t="s">
        <v>1853</v>
      </c>
      <c r="AF12" s="20"/>
      <c r="AG12" s="20"/>
      <c r="AH12" s="20"/>
      <c r="AI12" s="20"/>
      <c r="AJ12" s="20"/>
      <c r="AK12" s="20"/>
      <c r="AL12" s="20"/>
      <c r="AM12" s="20"/>
      <c r="AN12" s="20"/>
      <c r="AO12" s="22" t="s">
        <v>1792</v>
      </c>
      <c r="AP12" s="230">
        <v>1</v>
      </c>
      <c r="AQ12" s="231"/>
      <c r="AR12" s="87"/>
      <c r="AS12" s="88"/>
      <c r="AT12" s="88"/>
      <c r="AU12" s="89"/>
      <c r="AV12" s="76"/>
      <c r="AW12" s="77"/>
      <c r="AX12" s="77"/>
      <c r="AY12" s="78"/>
      <c r="AZ12" s="195">
        <f>ROUND(ROUND(E9*AP12,0)*(1+AT9),0)+(ROUND(ROUND(K9*AP12,0)*(1+AX9),0))+(ROUND(R13*AP12,0))</f>
        <v>1041</v>
      </c>
      <c r="BA12" s="29"/>
      <c r="BB12" s="215"/>
    </row>
    <row r="13" spans="1:54" s="155" customFormat="1" ht="17.100000000000001" customHeight="1">
      <c r="A13" s="7">
        <v>16</v>
      </c>
      <c r="B13" s="8">
        <v>3613</v>
      </c>
      <c r="C13" s="9" t="s">
        <v>489</v>
      </c>
      <c r="D13" s="55"/>
      <c r="E13" s="65"/>
      <c r="F13" s="65"/>
      <c r="G13" s="14"/>
      <c r="H13" s="142"/>
      <c r="I13" s="133"/>
      <c r="J13" s="24"/>
      <c r="K13" s="65"/>
      <c r="L13" s="65"/>
      <c r="M13" s="14"/>
      <c r="N13" s="142"/>
      <c r="O13" s="133"/>
      <c r="P13" s="140"/>
      <c r="Q13" s="135"/>
      <c r="R13" s="261">
        <v>163</v>
      </c>
      <c r="S13" s="261"/>
      <c r="T13" s="14" t="s">
        <v>121</v>
      </c>
      <c r="U13" s="135"/>
      <c r="V13" s="117" t="s">
        <v>265</v>
      </c>
      <c r="W13" s="92"/>
      <c r="X13" s="92"/>
      <c r="Y13" s="92"/>
      <c r="Z13" s="92"/>
      <c r="AA13" s="92"/>
      <c r="AB13" s="24" t="s">
        <v>1792</v>
      </c>
      <c r="AC13" s="239">
        <v>0.7</v>
      </c>
      <c r="AD13" s="240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26"/>
      <c r="AP13" s="39"/>
      <c r="AQ13" s="40"/>
      <c r="AR13" s="163"/>
      <c r="AS13" s="24"/>
      <c r="AT13" s="85"/>
      <c r="AU13" s="86"/>
      <c r="AV13" s="42"/>
      <c r="AW13" s="24"/>
      <c r="AX13" s="85"/>
      <c r="AY13" s="86"/>
      <c r="AZ13" s="195">
        <f>ROUND(ROUND(E9*AC14,0)*(1+AT9),0)+(ROUND(ROUND(K9*AC14,0)*(1+AX9),0))+(ROUND(R13*AC14,0))</f>
        <v>728</v>
      </c>
      <c r="BA13" s="29"/>
      <c r="BB13" s="215">
        <f t="shared" si="0"/>
        <v>815</v>
      </c>
    </row>
    <row r="14" spans="1:54" s="155" customFormat="1" ht="17.100000000000001" hidden="1" customHeight="1">
      <c r="A14" s="7">
        <v>16</v>
      </c>
      <c r="B14" s="8">
        <v>3614</v>
      </c>
      <c r="C14" s="9" t="s">
        <v>490</v>
      </c>
      <c r="D14" s="57"/>
      <c r="E14" s="58"/>
      <c r="F14" s="58"/>
      <c r="G14" s="137"/>
      <c r="H14" s="137"/>
      <c r="I14" s="141"/>
      <c r="J14" s="137"/>
      <c r="K14" s="137"/>
      <c r="L14" s="137"/>
      <c r="M14" s="20"/>
      <c r="N14" s="59"/>
      <c r="O14" s="141"/>
      <c r="P14" s="61"/>
      <c r="Q14" s="59"/>
      <c r="R14" s="59"/>
      <c r="S14" s="59"/>
      <c r="T14" s="59"/>
      <c r="U14" s="60"/>
      <c r="V14" s="96"/>
      <c r="W14" s="97"/>
      <c r="X14" s="97"/>
      <c r="Y14" s="97"/>
      <c r="Z14" s="97"/>
      <c r="AA14" s="97"/>
      <c r="AB14" s="22" t="s">
        <v>1792</v>
      </c>
      <c r="AC14" s="266">
        <v>0.7</v>
      </c>
      <c r="AD14" s="267"/>
      <c r="AE14" s="43" t="s">
        <v>1853</v>
      </c>
      <c r="AF14" s="20"/>
      <c r="AG14" s="20"/>
      <c r="AH14" s="20"/>
      <c r="AI14" s="20"/>
      <c r="AJ14" s="20"/>
      <c r="AK14" s="20"/>
      <c r="AL14" s="20"/>
      <c r="AM14" s="20"/>
      <c r="AN14" s="20"/>
      <c r="AO14" s="22" t="s">
        <v>1792</v>
      </c>
      <c r="AP14" s="230">
        <v>1</v>
      </c>
      <c r="AQ14" s="231"/>
      <c r="AR14" s="163"/>
      <c r="AS14" s="121"/>
      <c r="AT14" s="121"/>
      <c r="AU14" s="47"/>
      <c r="AV14" s="54"/>
      <c r="AW14" s="27"/>
      <c r="AX14" s="27"/>
      <c r="AY14" s="47"/>
      <c r="AZ14" s="196">
        <f>ROUND(ROUND(ROUND(E9*AC14,0)*AP14,0)*(1+AT9),0)+(ROUND(ROUND(ROUND(K9*AC14,0)*AP14,0)*(1+AX9),0))+(ROUND(ROUND(R13*AC14,0)*AP14,0))</f>
        <v>728</v>
      </c>
      <c r="BA14" s="29"/>
      <c r="BB14" s="215">
        <f t="shared" si="0"/>
        <v>652</v>
      </c>
    </row>
    <row r="15" spans="1:54" s="155" customFormat="1" ht="17.100000000000001" customHeight="1">
      <c r="A15" s="7">
        <v>16</v>
      </c>
      <c r="B15" s="8">
        <v>3615</v>
      </c>
      <c r="C15" s="9" t="s">
        <v>1177</v>
      </c>
      <c r="D15" s="242" t="s">
        <v>1261</v>
      </c>
      <c r="E15" s="256"/>
      <c r="F15" s="256"/>
      <c r="G15" s="256"/>
      <c r="H15" s="256"/>
      <c r="I15" s="277"/>
      <c r="J15" s="232" t="s">
        <v>1254</v>
      </c>
      <c r="K15" s="233"/>
      <c r="L15" s="233"/>
      <c r="M15" s="233"/>
      <c r="N15" s="233"/>
      <c r="O15" s="233"/>
      <c r="P15" s="259" t="s">
        <v>256</v>
      </c>
      <c r="Q15" s="256"/>
      <c r="R15" s="256"/>
      <c r="S15" s="256"/>
      <c r="T15" s="256"/>
      <c r="U15" s="277"/>
      <c r="V15" s="16"/>
      <c r="W15" s="16"/>
      <c r="X15" s="16"/>
      <c r="Y15" s="16"/>
      <c r="Z15" s="28"/>
      <c r="AA15" s="28"/>
      <c r="AB15" s="16"/>
      <c r="AC15" s="44"/>
      <c r="AD15" s="45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26"/>
      <c r="AP15" s="39"/>
      <c r="AQ15" s="40"/>
      <c r="AR15" s="87"/>
      <c r="AS15" s="88"/>
      <c r="AT15" s="88"/>
      <c r="AU15" s="89"/>
      <c r="AV15" s="76"/>
      <c r="AW15" s="77"/>
      <c r="AX15" s="77"/>
      <c r="AY15" s="78"/>
      <c r="AZ15" s="195">
        <f>ROUND(E17*(1+AT9),0)+(ROUND(K17*(1+AX9),0))+(ROUND(R17,0))</f>
        <v>1097</v>
      </c>
      <c r="BA15" s="29"/>
    </row>
    <row r="16" spans="1:54" s="155" customFormat="1" ht="17.100000000000001" customHeight="1">
      <c r="A16" s="7">
        <v>16</v>
      </c>
      <c r="B16" s="8">
        <v>3616</v>
      </c>
      <c r="C16" s="9" t="s">
        <v>1178</v>
      </c>
      <c r="D16" s="257"/>
      <c r="E16" s="258"/>
      <c r="F16" s="258"/>
      <c r="G16" s="258"/>
      <c r="H16" s="258"/>
      <c r="I16" s="278"/>
      <c r="J16" s="234"/>
      <c r="K16" s="235"/>
      <c r="L16" s="235"/>
      <c r="M16" s="235"/>
      <c r="N16" s="235"/>
      <c r="O16" s="235"/>
      <c r="P16" s="257"/>
      <c r="Q16" s="258"/>
      <c r="R16" s="258"/>
      <c r="S16" s="258"/>
      <c r="T16" s="258"/>
      <c r="U16" s="278"/>
      <c r="V16" s="19"/>
      <c r="W16" s="20"/>
      <c r="X16" s="20"/>
      <c r="Y16" s="20"/>
      <c r="Z16" s="31"/>
      <c r="AA16" s="31"/>
      <c r="AB16" s="122"/>
      <c r="AC16" s="122"/>
      <c r="AD16" s="129"/>
      <c r="AE16" s="43" t="s">
        <v>1853</v>
      </c>
      <c r="AF16" s="20"/>
      <c r="AG16" s="20"/>
      <c r="AH16" s="20"/>
      <c r="AI16" s="20"/>
      <c r="AJ16" s="20"/>
      <c r="AK16" s="20"/>
      <c r="AL16" s="20"/>
      <c r="AM16" s="20"/>
      <c r="AN16" s="20"/>
      <c r="AO16" s="22" t="s">
        <v>1792</v>
      </c>
      <c r="AP16" s="230">
        <v>1</v>
      </c>
      <c r="AQ16" s="231"/>
      <c r="AR16" s="87"/>
      <c r="AS16" s="88"/>
      <c r="AT16" s="88"/>
      <c r="AU16" s="89"/>
      <c r="AV16" s="76"/>
      <c r="AW16" s="77"/>
      <c r="AX16" s="77"/>
      <c r="AY16" s="78"/>
      <c r="AZ16" s="195">
        <f>ROUND(ROUND(E17*AP16,0)*(1+AT9),0)+(ROUND(ROUND(K17*AP16,0)*(1+AX9),0))+(ROUND(R17*AP16,0))</f>
        <v>1097</v>
      </c>
      <c r="BA16" s="29"/>
    </row>
    <row r="17" spans="1:54" s="155" customFormat="1" ht="17.100000000000001" customHeight="1">
      <c r="A17" s="7">
        <v>16</v>
      </c>
      <c r="B17" s="8">
        <v>3617</v>
      </c>
      <c r="C17" s="9" t="s">
        <v>491</v>
      </c>
      <c r="D17" s="55"/>
      <c r="E17" s="261">
        <v>393</v>
      </c>
      <c r="F17" s="261"/>
      <c r="G17" s="14" t="s">
        <v>121</v>
      </c>
      <c r="H17" s="135"/>
      <c r="I17" s="133"/>
      <c r="J17" s="24"/>
      <c r="K17" s="261">
        <v>341</v>
      </c>
      <c r="L17" s="261"/>
      <c r="M17" s="14" t="s">
        <v>121</v>
      </c>
      <c r="N17" s="135"/>
      <c r="O17" s="135"/>
      <c r="P17" s="140"/>
      <c r="Q17" s="135"/>
      <c r="R17" s="260">
        <v>81</v>
      </c>
      <c r="S17" s="260"/>
      <c r="T17" s="14" t="s">
        <v>121</v>
      </c>
      <c r="U17" s="135"/>
      <c r="V17" s="117" t="s">
        <v>265</v>
      </c>
      <c r="W17" s="92"/>
      <c r="X17" s="92"/>
      <c r="Y17" s="92"/>
      <c r="Z17" s="92"/>
      <c r="AA17" s="92"/>
      <c r="AB17" s="24" t="s">
        <v>1792</v>
      </c>
      <c r="AC17" s="239">
        <v>0.7</v>
      </c>
      <c r="AD17" s="240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26"/>
      <c r="AP17" s="39"/>
      <c r="AQ17" s="40"/>
      <c r="AR17" s="163"/>
      <c r="AS17" s="24"/>
      <c r="AT17" s="85"/>
      <c r="AU17" s="86"/>
      <c r="AV17" s="42"/>
      <c r="AW17" s="24"/>
      <c r="AX17" s="85"/>
      <c r="AY17" s="86"/>
      <c r="AZ17" s="195">
        <f>ROUND(ROUND(E17*AC18,0)*(1+AT9),0)+(ROUND(ROUND(K17*AC18,0)*(1+AX9),0))+(ROUND(R17*AC18,0))</f>
        <v>769</v>
      </c>
      <c r="BA17" s="29"/>
      <c r="BB17" s="215">
        <f>E17+K17+R17</f>
        <v>815</v>
      </c>
    </row>
    <row r="18" spans="1:54" s="155" customFormat="1" ht="17.100000000000001" hidden="1" customHeight="1">
      <c r="A18" s="7">
        <v>16</v>
      </c>
      <c r="B18" s="8">
        <v>3618</v>
      </c>
      <c r="C18" s="9" t="s">
        <v>492</v>
      </c>
      <c r="D18" s="57"/>
      <c r="E18" s="58"/>
      <c r="F18" s="58"/>
      <c r="G18" s="137"/>
      <c r="H18" s="137"/>
      <c r="I18" s="141"/>
      <c r="J18" s="137"/>
      <c r="K18" s="137"/>
      <c r="L18" s="137"/>
      <c r="M18" s="20"/>
      <c r="N18" s="59"/>
      <c r="O18" s="141"/>
      <c r="P18" s="61"/>
      <c r="Q18" s="59"/>
      <c r="R18" s="59"/>
      <c r="S18" s="59"/>
      <c r="T18" s="59"/>
      <c r="U18" s="60"/>
      <c r="V18" s="96"/>
      <c r="W18" s="97"/>
      <c r="X18" s="97"/>
      <c r="Y18" s="97"/>
      <c r="Z18" s="97"/>
      <c r="AA18" s="97"/>
      <c r="AB18" s="22" t="s">
        <v>1792</v>
      </c>
      <c r="AC18" s="266">
        <v>0.7</v>
      </c>
      <c r="AD18" s="267"/>
      <c r="AE18" s="43" t="s">
        <v>1853</v>
      </c>
      <c r="AF18" s="20"/>
      <c r="AG18" s="20"/>
      <c r="AH18" s="20"/>
      <c r="AI18" s="20"/>
      <c r="AJ18" s="20"/>
      <c r="AK18" s="20"/>
      <c r="AL18" s="20"/>
      <c r="AM18" s="20"/>
      <c r="AN18" s="20"/>
      <c r="AO18" s="22" t="s">
        <v>1792</v>
      </c>
      <c r="AP18" s="230">
        <v>1</v>
      </c>
      <c r="AQ18" s="231"/>
      <c r="AR18" s="163"/>
      <c r="AS18" s="121"/>
      <c r="AT18" s="121"/>
      <c r="AU18" s="47"/>
      <c r="AV18" s="54"/>
      <c r="AW18" s="27"/>
      <c r="AX18" s="27"/>
      <c r="AY18" s="47"/>
      <c r="AZ18" s="196">
        <f>ROUND(ROUND(ROUND(E17*AC18,0)*AP18,0)*(1+AT9),0)+(ROUND(ROUND(ROUND(K17*AC18,0)*AP18,0)*(1+AX9),0))+(ROUND(ROUND(R17*AC18,0)*AP18,0))</f>
        <v>769</v>
      </c>
      <c r="BA18" s="29"/>
    </row>
    <row r="19" spans="1:54" s="155" customFormat="1" ht="17.100000000000001" customHeight="1">
      <c r="A19" s="7">
        <v>16</v>
      </c>
      <c r="B19" s="8">
        <v>3619</v>
      </c>
      <c r="C19" s="9" t="s">
        <v>1179</v>
      </c>
      <c r="D19" s="242" t="s">
        <v>1262</v>
      </c>
      <c r="E19" s="256"/>
      <c r="F19" s="256"/>
      <c r="G19" s="256"/>
      <c r="H19" s="256"/>
      <c r="I19" s="277"/>
      <c r="J19" s="232" t="s">
        <v>1255</v>
      </c>
      <c r="K19" s="233"/>
      <c r="L19" s="233"/>
      <c r="M19" s="233"/>
      <c r="N19" s="233"/>
      <c r="O19" s="233"/>
      <c r="P19" s="259" t="s">
        <v>256</v>
      </c>
      <c r="Q19" s="256"/>
      <c r="R19" s="256"/>
      <c r="S19" s="256"/>
      <c r="T19" s="256"/>
      <c r="U19" s="277"/>
      <c r="V19" s="16"/>
      <c r="W19" s="16"/>
      <c r="X19" s="16"/>
      <c r="Y19" s="16"/>
      <c r="Z19" s="28"/>
      <c r="AA19" s="28"/>
      <c r="AB19" s="16"/>
      <c r="AC19" s="44"/>
      <c r="AD19" s="45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26"/>
      <c r="AP19" s="39"/>
      <c r="AQ19" s="40"/>
      <c r="AR19" s="87"/>
      <c r="AS19" s="88"/>
      <c r="AT19" s="88"/>
      <c r="AU19" s="89"/>
      <c r="AV19" s="76"/>
      <c r="AW19" s="77"/>
      <c r="AX19" s="77"/>
      <c r="AY19" s="78"/>
      <c r="AZ19" s="195">
        <f>ROUND(E21*(1+AT9),0)+(ROUND(K21*(1+AX9),0))+(ROUND(R21,0))</f>
        <v>858</v>
      </c>
      <c r="BA19" s="29"/>
    </row>
    <row r="20" spans="1:54" s="155" customFormat="1" ht="17.100000000000001" customHeight="1">
      <c r="A20" s="7">
        <v>16</v>
      </c>
      <c r="B20" s="8">
        <v>3620</v>
      </c>
      <c r="C20" s="9" t="s">
        <v>1180</v>
      </c>
      <c r="D20" s="257"/>
      <c r="E20" s="258"/>
      <c r="F20" s="258"/>
      <c r="G20" s="258"/>
      <c r="H20" s="258"/>
      <c r="I20" s="278"/>
      <c r="J20" s="234"/>
      <c r="K20" s="235"/>
      <c r="L20" s="235"/>
      <c r="M20" s="235"/>
      <c r="N20" s="235"/>
      <c r="O20" s="235"/>
      <c r="P20" s="257"/>
      <c r="Q20" s="258"/>
      <c r="R20" s="258"/>
      <c r="S20" s="258"/>
      <c r="T20" s="258"/>
      <c r="U20" s="278"/>
      <c r="V20" s="19"/>
      <c r="W20" s="20"/>
      <c r="X20" s="20"/>
      <c r="Y20" s="20"/>
      <c r="Z20" s="31"/>
      <c r="AA20" s="31"/>
      <c r="AB20" s="122"/>
      <c r="AC20" s="122"/>
      <c r="AD20" s="129"/>
      <c r="AE20" s="43" t="s">
        <v>1853</v>
      </c>
      <c r="AF20" s="20"/>
      <c r="AG20" s="20"/>
      <c r="AH20" s="20"/>
      <c r="AI20" s="20"/>
      <c r="AJ20" s="20"/>
      <c r="AK20" s="20"/>
      <c r="AL20" s="20"/>
      <c r="AM20" s="20"/>
      <c r="AN20" s="20"/>
      <c r="AO20" s="22" t="s">
        <v>1792</v>
      </c>
      <c r="AP20" s="230">
        <v>1</v>
      </c>
      <c r="AQ20" s="231"/>
      <c r="AR20" s="87"/>
      <c r="AS20" s="88"/>
      <c r="AT20" s="88"/>
      <c r="AU20" s="89"/>
      <c r="AV20" s="76"/>
      <c r="AW20" s="77"/>
      <c r="AX20" s="77"/>
      <c r="AY20" s="78"/>
      <c r="AZ20" s="195">
        <f>ROUND(ROUND(E21*AP20,0)*(1+AT9),0)+(ROUND(ROUND(K21*AP20,0)*(1+AX9),0))+(ROUND(R21*AP20,0))</f>
        <v>858</v>
      </c>
      <c r="BA20" s="29"/>
    </row>
    <row r="21" spans="1:54" s="155" customFormat="1" ht="17.100000000000001" customHeight="1">
      <c r="A21" s="7">
        <v>16</v>
      </c>
      <c r="B21" s="8">
        <v>3621</v>
      </c>
      <c r="C21" s="9" t="s">
        <v>493</v>
      </c>
      <c r="D21" s="55"/>
      <c r="E21" s="261">
        <v>249</v>
      </c>
      <c r="F21" s="261"/>
      <c r="G21" s="14" t="s">
        <v>121</v>
      </c>
      <c r="H21" s="135"/>
      <c r="I21" s="133"/>
      <c r="J21" s="24"/>
      <c r="K21" s="260">
        <v>322</v>
      </c>
      <c r="L21" s="260"/>
      <c r="M21" s="14" t="s">
        <v>121</v>
      </c>
      <c r="N21" s="135"/>
      <c r="O21" s="135"/>
      <c r="P21" s="140"/>
      <c r="Q21" s="135"/>
      <c r="R21" s="260">
        <v>81</v>
      </c>
      <c r="S21" s="260"/>
      <c r="T21" s="14" t="s">
        <v>121</v>
      </c>
      <c r="U21" s="135"/>
      <c r="V21" s="117" t="s">
        <v>265</v>
      </c>
      <c r="W21" s="92"/>
      <c r="X21" s="92"/>
      <c r="Y21" s="92"/>
      <c r="Z21" s="92"/>
      <c r="AA21" s="92"/>
      <c r="AB21" s="24" t="s">
        <v>1792</v>
      </c>
      <c r="AC21" s="239">
        <v>0.7</v>
      </c>
      <c r="AD21" s="240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26"/>
      <c r="AP21" s="39"/>
      <c r="AQ21" s="40"/>
      <c r="AR21" s="163"/>
      <c r="AS21" s="24"/>
      <c r="AT21" s="85"/>
      <c r="AU21" s="86"/>
      <c r="AV21" s="42"/>
      <c r="AW21" s="24"/>
      <c r="AX21" s="85"/>
      <c r="AY21" s="86"/>
      <c r="AZ21" s="195">
        <f>ROUND(ROUND(E21*AC22,0)*(1+AT9),0)+(ROUND(ROUND(K21*AC22,0)*(1+AX9),0))+(ROUND(R21*AC22,0))</f>
        <v>599</v>
      </c>
      <c r="BA21" s="29"/>
      <c r="BB21" s="215">
        <f>$E$21+$K$21+R21</f>
        <v>652</v>
      </c>
    </row>
    <row r="22" spans="1:54" s="155" customFormat="1" ht="17.100000000000001" hidden="1" customHeight="1">
      <c r="A22" s="7">
        <v>16</v>
      </c>
      <c r="B22" s="8">
        <v>3622</v>
      </c>
      <c r="C22" s="9" t="s">
        <v>494</v>
      </c>
      <c r="D22" s="55"/>
      <c r="E22" s="56"/>
      <c r="F22" s="56"/>
      <c r="G22" s="142"/>
      <c r="H22" s="142"/>
      <c r="I22" s="133"/>
      <c r="J22" s="142"/>
      <c r="K22" s="142"/>
      <c r="L22" s="142"/>
      <c r="M22" s="14"/>
      <c r="N22" s="27"/>
      <c r="O22" s="133"/>
      <c r="P22" s="61"/>
      <c r="Q22" s="59"/>
      <c r="R22" s="59"/>
      <c r="S22" s="59"/>
      <c r="T22" s="59"/>
      <c r="U22" s="60"/>
      <c r="V22" s="96"/>
      <c r="W22" s="97"/>
      <c r="X22" s="97"/>
      <c r="Y22" s="97"/>
      <c r="Z22" s="97"/>
      <c r="AA22" s="97"/>
      <c r="AB22" s="22" t="s">
        <v>1792</v>
      </c>
      <c r="AC22" s="266">
        <v>0.7</v>
      </c>
      <c r="AD22" s="267"/>
      <c r="AE22" s="43" t="s">
        <v>1853</v>
      </c>
      <c r="AF22" s="20"/>
      <c r="AG22" s="20"/>
      <c r="AH22" s="20"/>
      <c r="AI22" s="20"/>
      <c r="AJ22" s="20"/>
      <c r="AK22" s="20"/>
      <c r="AL22" s="20"/>
      <c r="AM22" s="20"/>
      <c r="AN22" s="20"/>
      <c r="AO22" s="22" t="s">
        <v>1792</v>
      </c>
      <c r="AP22" s="230">
        <v>1</v>
      </c>
      <c r="AQ22" s="231"/>
      <c r="AR22" s="163"/>
      <c r="AS22" s="121"/>
      <c r="AT22" s="121"/>
      <c r="AU22" s="47"/>
      <c r="AV22" s="54"/>
      <c r="AW22" s="27"/>
      <c r="AX22" s="27"/>
      <c r="AY22" s="47"/>
      <c r="AZ22" s="196">
        <f>ROUND(ROUND(ROUND(E21*AC22,0)*AP22,0)*(1+AT9),0)+(ROUND(ROUND(ROUND(K21*AC22,0)*AP22,0)*(1+AX9),0))+(ROUND(ROUND(R21*AC22,0)*AP22,0))</f>
        <v>599</v>
      </c>
      <c r="BA22" s="29"/>
      <c r="BB22" s="215">
        <f t="shared" ref="BB22:BB29" si="1">$E$21+$K$21+R22</f>
        <v>571</v>
      </c>
    </row>
    <row r="23" spans="1:54" s="155" customFormat="1" ht="17.100000000000001" customHeight="1">
      <c r="A23" s="7">
        <v>16</v>
      </c>
      <c r="B23" s="8">
        <v>3623</v>
      </c>
      <c r="C23" s="9" t="s">
        <v>1181</v>
      </c>
      <c r="D23" s="90"/>
      <c r="E23" s="143"/>
      <c r="F23" s="143"/>
      <c r="G23" s="143"/>
      <c r="H23" s="143"/>
      <c r="I23" s="144"/>
      <c r="J23" s="83"/>
      <c r="K23" s="84"/>
      <c r="L23" s="84"/>
      <c r="M23" s="84"/>
      <c r="N23" s="84"/>
      <c r="O23" s="99"/>
      <c r="P23" s="259" t="s">
        <v>1260</v>
      </c>
      <c r="Q23" s="256"/>
      <c r="R23" s="256"/>
      <c r="S23" s="256"/>
      <c r="T23" s="256"/>
      <c r="U23" s="277"/>
      <c r="V23" s="16"/>
      <c r="W23" s="16"/>
      <c r="X23" s="16"/>
      <c r="Y23" s="16"/>
      <c r="Z23" s="28"/>
      <c r="AA23" s="28"/>
      <c r="AB23" s="16"/>
      <c r="AC23" s="44"/>
      <c r="AD23" s="45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26"/>
      <c r="AP23" s="39"/>
      <c r="AQ23" s="40"/>
      <c r="AR23" s="87"/>
      <c r="AS23" s="88"/>
      <c r="AT23" s="88"/>
      <c r="AU23" s="89"/>
      <c r="AV23" s="76"/>
      <c r="AW23" s="77"/>
      <c r="AX23" s="77"/>
      <c r="AY23" s="78"/>
      <c r="AZ23" s="195">
        <f>ROUND(E21*(1+AT9),0)+(ROUND(K21*(1+AX9),0))+(ROUND(R25,0))</f>
        <v>940</v>
      </c>
      <c r="BA23" s="29"/>
      <c r="BB23" s="215"/>
    </row>
    <row r="24" spans="1:54" s="155" customFormat="1" ht="17.100000000000001" customHeight="1">
      <c r="A24" s="7">
        <v>16</v>
      </c>
      <c r="B24" s="8">
        <v>3624</v>
      </c>
      <c r="C24" s="9" t="s">
        <v>1182</v>
      </c>
      <c r="D24" s="145"/>
      <c r="E24" s="143"/>
      <c r="F24" s="143"/>
      <c r="G24" s="143"/>
      <c r="H24" s="143"/>
      <c r="I24" s="144"/>
      <c r="J24" s="83"/>
      <c r="K24" s="84"/>
      <c r="L24" s="84"/>
      <c r="M24" s="84"/>
      <c r="N24" s="84"/>
      <c r="O24" s="99"/>
      <c r="P24" s="257"/>
      <c r="Q24" s="258"/>
      <c r="R24" s="258"/>
      <c r="S24" s="258"/>
      <c r="T24" s="258"/>
      <c r="U24" s="278"/>
      <c r="V24" s="19"/>
      <c r="W24" s="20"/>
      <c r="X24" s="20"/>
      <c r="Y24" s="20"/>
      <c r="Z24" s="31"/>
      <c r="AA24" s="31"/>
      <c r="AB24" s="122"/>
      <c r="AC24" s="122"/>
      <c r="AD24" s="129"/>
      <c r="AE24" s="43" t="s">
        <v>1853</v>
      </c>
      <c r="AF24" s="20"/>
      <c r="AG24" s="20"/>
      <c r="AH24" s="20"/>
      <c r="AI24" s="20"/>
      <c r="AJ24" s="20"/>
      <c r="AK24" s="20"/>
      <c r="AL24" s="20"/>
      <c r="AM24" s="20"/>
      <c r="AN24" s="20"/>
      <c r="AO24" s="22" t="s">
        <v>1792</v>
      </c>
      <c r="AP24" s="230">
        <v>1</v>
      </c>
      <c r="AQ24" s="231"/>
      <c r="AR24" s="87"/>
      <c r="AS24" s="88"/>
      <c r="AT24" s="88"/>
      <c r="AU24" s="89"/>
      <c r="AV24" s="76"/>
      <c r="AW24" s="77"/>
      <c r="AX24" s="77"/>
      <c r="AY24" s="78"/>
      <c r="AZ24" s="195">
        <f>ROUND(ROUND(E21*AP24,0)*(1+AT9),0)+(ROUND(ROUND(K21*AP24,0)*(1+AX9),0))+(ROUND(R25*AP24,0))</f>
        <v>940</v>
      </c>
      <c r="BA24" s="29"/>
      <c r="BB24" s="215"/>
    </row>
    <row r="25" spans="1:54" s="155" customFormat="1" ht="17.100000000000001" customHeight="1">
      <c r="A25" s="7">
        <v>16</v>
      </c>
      <c r="B25" s="8">
        <v>3625</v>
      </c>
      <c r="C25" s="9" t="s">
        <v>495</v>
      </c>
      <c r="D25" s="55"/>
      <c r="E25" s="65"/>
      <c r="F25" s="65"/>
      <c r="G25" s="14"/>
      <c r="H25" s="142"/>
      <c r="I25" s="133"/>
      <c r="J25" s="24"/>
      <c r="K25" s="65"/>
      <c r="L25" s="65"/>
      <c r="M25" s="14"/>
      <c r="N25" s="142"/>
      <c r="O25" s="133"/>
      <c r="P25" s="140"/>
      <c r="Q25" s="135"/>
      <c r="R25" s="261">
        <v>163</v>
      </c>
      <c r="S25" s="261"/>
      <c r="T25" s="14" t="s">
        <v>121</v>
      </c>
      <c r="U25" s="135"/>
      <c r="V25" s="117" t="s">
        <v>265</v>
      </c>
      <c r="W25" s="92"/>
      <c r="X25" s="92"/>
      <c r="Y25" s="92"/>
      <c r="Z25" s="92"/>
      <c r="AA25" s="92"/>
      <c r="AB25" s="24" t="s">
        <v>1792</v>
      </c>
      <c r="AC25" s="239">
        <v>0.7</v>
      </c>
      <c r="AD25" s="240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26"/>
      <c r="AP25" s="39"/>
      <c r="AQ25" s="40"/>
      <c r="AR25" s="163"/>
      <c r="AS25" s="24"/>
      <c r="AT25" s="85"/>
      <c r="AU25" s="86"/>
      <c r="AV25" s="42"/>
      <c r="AW25" s="24"/>
      <c r="AX25" s="85"/>
      <c r="AY25" s="86"/>
      <c r="AZ25" s="195">
        <f>ROUND(ROUND(E21*AC26,0)*(1+AT9),0)+(ROUND(ROUND(K21*AC26,0)*(1+AX9),0))+(ROUND(R25*AC26,0))</f>
        <v>656</v>
      </c>
      <c r="BA25" s="29"/>
      <c r="BB25" s="215">
        <f t="shared" si="1"/>
        <v>734</v>
      </c>
    </row>
    <row r="26" spans="1:54" s="155" customFormat="1" ht="17.100000000000001" hidden="1" customHeight="1">
      <c r="A26" s="7">
        <v>16</v>
      </c>
      <c r="B26" s="8">
        <v>3626</v>
      </c>
      <c r="C26" s="9" t="s">
        <v>496</v>
      </c>
      <c r="D26" s="55"/>
      <c r="E26" s="56"/>
      <c r="F26" s="56"/>
      <c r="G26" s="142"/>
      <c r="H26" s="142"/>
      <c r="I26" s="133"/>
      <c r="J26" s="142"/>
      <c r="K26" s="142"/>
      <c r="L26" s="142"/>
      <c r="M26" s="14"/>
      <c r="N26" s="27"/>
      <c r="O26" s="133"/>
      <c r="P26" s="61"/>
      <c r="Q26" s="59"/>
      <c r="R26" s="59"/>
      <c r="S26" s="59"/>
      <c r="T26" s="59"/>
      <c r="U26" s="60"/>
      <c r="V26" s="96"/>
      <c r="W26" s="97"/>
      <c r="X26" s="97"/>
      <c r="Y26" s="97"/>
      <c r="Z26" s="97"/>
      <c r="AA26" s="97"/>
      <c r="AB26" s="22" t="s">
        <v>1792</v>
      </c>
      <c r="AC26" s="266">
        <v>0.7</v>
      </c>
      <c r="AD26" s="267"/>
      <c r="AE26" s="43" t="s">
        <v>1853</v>
      </c>
      <c r="AF26" s="20"/>
      <c r="AG26" s="20"/>
      <c r="AH26" s="20"/>
      <c r="AI26" s="20"/>
      <c r="AJ26" s="20"/>
      <c r="AK26" s="20"/>
      <c r="AL26" s="20"/>
      <c r="AM26" s="20"/>
      <c r="AN26" s="20"/>
      <c r="AO26" s="22" t="s">
        <v>1792</v>
      </c>
      <c r="AP26" s="230">
        <v>1</v>
      </c>
      <c r="AQ26" s="231"/>
      <c r="AR26" s="163"/>
      <c r="AS26" s="121"/>
      <c r="AT26" s="121"/>
      <c r="AU26" s="47"/>
      <c r="AV26" s="54"/>
      <c r="AW26" s="27"/>
      <c r="AX26" s="27"/>
      <c r="AY26" s="47"/>
      <c r="AZ26" s="196">
        <f>ROUND(ROUND(ROUND(E21*AC26,0)*AP26,0)*(1+AT9),0)+(ROUND(ROUND(ROUND(K21*AC26,0)*AP26,0)*(1+AX9),0))+(ROUND(ROUND(R25*AC26,0)*AP26,0))</f>
        <v>656</v>
      </c>
      <c r="BA26" s="29"/>
      <c r="BB26" s="215">
        <f t="shared" si="1"/>
        <v>571</v>
      </c>
    </row>
    <row r="27" spans="1:54" s="155" customFormat="1" ht="17.100000000000001" customHeight="1">
      <c r="A27" s="7">
        <v>16</v>
      </c>
      <c r="B27" s="8">
        <v>3627</v>
      </c>
      <c r="C27" s="9" t="s">
        <v>1183</v>
      </c>
      <c r="D27" s="90"/>
      <c r="E27" s="143"/>
      <c r="F27" s="143"/>
      <c r="G27" s="143"/>
      <c r="H27" s="143"/>
      <c r="I27" s="144"/>
      <c r="J27" s="83"/>
      <c r="K27" s="84"/>
      <c r="L27" s="84"/>
      <c r="M27" s="84"/>
      <c r="N27" s="84"/>
      <c r="O27" s="99"/>
      <c r="P27" s="259" t="s">
        <v>1263</v>
      </c>
      <c r="Q27" s="294"/>
      <c r="R27" s="294"/>
      <c r="S27" s="294"/>
      <c r="T27" s="294"/>
      <c r="U27" s="295"/>
      <c r="V27" s="16"/>
      <c r="W27" s="16"/>
      <c r="X27" s="16"/>
      <c r="Y27" s="16"/>
      <c r="Z27" s="28"/>
      <c r="AA27" s="28"/>
      <c r="AB27" s="16"/>
      <c r="AC27" s="44"/>
      <c r="AD27" s="45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26"/>
      <c r="AP27" s="39"/>
      <c r="AQ27" s="40"/>
      <c r="AR27" s="87"/>
      <c r="AS27" s="88"/>
      <c r="AT27" s="88"/>
      <c r="AU27" s="89"/>
      <c r="AV27" s="76"/>
      <c r="AW27" s="77"/>
      <c r="AX27" s="77"/>
      <c r="AY27" s="78"/>
      <c r="AZ27" s="195">
        <f>ROUND(E21*(1+AT9),0)+(ROUND(K21*(1+AX9),0))+(ROUND(R29,0))</f>
        <v>1021</v>
      </c>
      <c r="BA27" s="29"/>
      <c r="BB27" s="215"/>
    </row>
    <row r="28" spans="1:54" s="155" customFormat="1" ht="17.100000000000001" customHeight="1">
      <c r="A28" s="7">
        <v>16</v>
      </c>
      <c r="B28" s="8">
        <v>3628</v>
      </c>
      <c r="C28" s="9" t="s">
        <v>1184</v>
      </c>
      <c r="D28" s="145"/>
      <c r="E28" s="143"/>
      <c r="F28" s="143"/>
      <c r="G28" s="143"/>
      <c r="H28" s="143"/>
      <c r="I28" s="144"/>
      <c r="J28" s="83"/>
      <c r="K28" s="84"/>
      <c r="L28" s="84"/>
      <c r="M28" s="84"/>
      <c r="N28" s="84"/>
      <c r="O28" s="99"/>
      <c r="P28" s="296"/>
      <c r="Q28" s="297"/>
      <c r="R28" s="297"/>
      <c r="S28" s="297"/>
      <c r="T28" s="297"/>
      <c r="U28" s="298"/>
      <c r="V28" s="19"/>
      <c r="W28" s="20"/>
      <c r="X28" s="20"/>
      <c r="Y28" s="20"/>
      <c r="Z28" s="31"/>
      <c r="AA28" s="31"/>
      <c r="AB28" s="122"/>
      <c r="AC28" s="122"/>
      <c r="AD28" s="129"/>
      <c r="AE28" s="43" t="s">
        <v>1853</v>
      </c>
      <c r="AF28" s="20"/>
      <c r="AG28" s="20"/>
      <c r="AH28" s="20"/>
      <c r="AI28" s="20"/>
      <c r="AJ28" s="20"/>
      <c r="AK28" s="20"/>
      <c r="AL28" s="20"/>
      <c r="AM28" s="20"/>
      <c r="AN28" s="20"/>
      <c r="AO28" s="22" t="s">
        <v>1792</v>
      </c>
      <c r="AP28" s="230">
        <v>1</v>
      </c>
      <c r="AQ28" s="231"/>
      <c r="AR28" s="87"/>
      <c r="AS28" s="88"/>
      <c r="AT28" s="88"/>
      <c r="AU28" s="89"/>
      <c r="AV28" s="76"/>
      <c r="AW28" s="77"/>
      <c r="AX28" s="77"/>
      <c r="AY28" s="78"/>
      <c r="AZ28" s="195">
        <f>ROUND(ROUND(E21*AP28,0)*(1+AT9),0)+(ROUND(ROUND(K21*AP28,0)*(1+AX9),0))+(ROUND(R29*AP28,0))</f>
        <v>1021</v>
      </c>
      <c r="BA28" s="29"/>
      <c r="BB28" s="215"/>
    </row>
    <row r="29" spans="1:54" s="155" customFormat="1" ht="17.100000000000001" customHeight="1">
      <c r="A29" s="7">
        <v>16</v>
      </c>
      <c r="B29" s="8">
        <v>3629</v>
      </c>
      <c r="C29" s="9" t="s">
        <v>497</v>
      </c>
      <c r="D29" s="55"/>
      <c r="E29" s="65"/>
      <c r="F29" s="65"/>
      <c r="G29" s="14"/>
      <c r="H29" s="142"/>
      <c r="I29" s="133"/>
      <c r="J29" s="24"/>
      <c r="K29" s="65"/>
      <c r="L29" s="65"/>
      <c r="M29" s="14"/>
      <c r="N29" s="142"/>
      <c r="O29" s="133"/>
      <c r="P29" s="140"/>
      <c r="Q29" s="135"/>
      <c r="R29" s="261">
        <v>244</v>
      </c>
      <c r="S29" s="261"/>
      <c r="T29" s="14" t="s">
        <v>121</v>
      </c>
      <c r="U29" s="135"/>
      <c r="V29" s="117" t="s">
        <v>265</v>
      </c>
      <c r="W29" s="92"/>
      <c r="X29" s="92"/>
      <c r="Y29" s="92"/>
      <c r="Z29" s="92"/>
      <c r="AA29" s="92"/>
      <c r="AB29" s="24" t="s">
        <v>1792</v>
      </c>
      <c r="AC29" s="239">
        <v>0.7</v>
      </c>
      <c r="AD29" s="240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26"/>
      <c r="AP29" s="39"/>
      <c r="AQ29" s="40"/>
      <c r="AR29" s="163"/>
      <c r="AS29" s="24"/>
      <c r="AT29" s="85"/>
      <c r="AU29" s="86"/>
      <c r="AV29" s="42"/>
      <c r="AW29" s="24"/>
      <c r="AX29" s="85"/>
      <c r="AY29" s="86"/>
      <c r="AZ29" s="195">
        <f>ROUND(ROUND(E21*AC30,0)*(1+AT9),0)+(ROUND(ROUND(K21*AC30,0)*(1+AX9),0))+(ROUND(R29*AC30,0))</f>
        <v>713</v>
      </c>
      <c r="BA29" s="29"/>
      <c r="BB29" s="215">
        <f t="shared" si="1"/>
        <v>815</v>
      </c>
    </row>
    <row r="30" spans="1:54" s="155" customFormat="1" ht="17.100000000000001" hidden="1" customHeight="1">
      <c r="A30" s="7">
        <v>16</v>
      </c>
      <c r="B30" s="8">
        <v>3630</v>
      </c>
      <c r="C30" s="9" t="s">
        <v>498</v>
      </c>
      <c r="D30" s="57"/>
      <c r="E30" s="58"/>
      <c r="F30" s="58"/>
      <c r="G30" s="137"/>
      <c r="H30" s="137"/>
      <c r="I30" s="141"/>
      <c r="J30" s="137"/>
      <c r="K30" s="137"/>
      <c r="L30" s="137"/>
      <c r="M30" s="20"/>
      <c r="N30" s="59"/>
      <c r="O30" s="141"/>
      <c r="P30" s="61"/>
      <c r="Q30" s="59"/>
      <c r="R30" s="59"/>
      <c r="S30" s="59"/>
      <c r="T30" s="59"/>
      <c r="U30" s="60"/>
      <c r="V30" s="96"/>
      <c r="W30" s="97"/>
      <c r="X30" s="97"/>
      <c r="Y30" s="97"/>
      <c r="Z30" s="97"/>
      <c r="AA30" s="97"/>
      <c r="AB30" s="22" t="s">
        <v>1792</v>
      </c>
      <c r="AC30" s="266">
        <v>0.7</v>
      </c>
      <c r="AD30" s="267"/>
      <c r="AE30" s="43" t="s">
        <v>1853</v>
      </c>
      <c r="AF30" s="20"/>
      <c r="AG30" s="20"/>
      <c r="AH30" s="20"/>
      <c r="AI30" s="20"/>
      <c r="AJ30" s="20"/>
      <c r="AK30" s="20"/>
      <c r="AL30" s="20"/>
      <c r="AM30" s="20"/>
      <c r="AN30" s="20"/>
      <c r="AO30" s="22" t="s">
        <v>1792</v>
      </c>
      <c r="AP30" s="230">
        <v>1</v>
      </c>
      <c r="AQ30" s="231"/>
      <c r="AR30" s="163"/>
      <c r="AS30" s="121"/>
      <c r="AT30" s="121"/>
      <c r="AU30" s="47"/>
      <c r="AV30" s="54"/>
      <c r="AW30" s="27"/>
      <c r="AX30" s="27"/>
      <c r="AY30" s="47"/>
      <c r="AZ30" s="196">
        <f>ROUND(ROUND(ROUND(E21*AC30,0)*AP30,0)*(1+AT9),0)+(ROUND(ROUND(ROUND(K21*AC30,0)*AP30,0)*(1+AX9),0))+(ROUND(ROUND(R29*AC30,0)*AP30,0))</f>
        <v>713</v>
      </c>
      <c r="BA30" s="29"/>
    </row>
    <row r="31" spans="1:54" s="155" customFormat="1" ht="17.100000000000001" customHeight="1">
      <c r="A31" s="7">
        <v>16</v>
      </c>
      <c r="B31" s="8">
        <v>3631</v>
      </c>
      <c r="C31" s="9" t="s">
        <v>1185</v>
      </c>
      <c r="D31" s="242" t="s">
        <v>1264</v>
      </c>
      <c r="E31" s="256"/>
      <c r="F31" s="256"/>
      <c r="G31" s="256"/>
      <c r="H31" s="256"/>
      <c r="I31" s="277"/>
      <c r="J31" s="232" t="s">
        <v>1255</v>
      </c>
      <c r="K31" s="233"/>
      <c r="L31" s="233"/>
      <c r="M31" s="233"/>
      <c r="N31" s="233"/>
      <c r="O31" s="233"/>
      <c r="P31" s="259" t="s">
        <v>256</v>
      </c>
      <c r="Q31" s="256"/>
      <c r="R31" s="256"/>
      <c r="S31" s="256"/>
      <c r="T31" s="256"/>
      <c r="U31" s="277"/>
      <c r="V31" s="16"/>
      <c r="W31" s="16"/>
      <c r="X31" s="16"/>
      <c r="Y31" s="16"/>
      <c r="Z31" s="28"/>
      <c r="AA31" s="28"/>
      <c r="AB31" s="16"/>
      <c r="AC31" s="44"/>
      <c r="AD31" s="45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26"/>
      <c r="AP31" s="39"/>
      <c r="AQ31" s="40"/>
      <c r="AR31" s="87"/>
      <c r="AS31" s="88"/>
      <c r="AT31" s="88"/>
      <c r="AU31" s="89"/>
      <c r="AV31" s="76"/>
      <c r="AW31" s="77"/>
      <c r="AX31" s="77"/>
      <c r="AY31" s="78"/>
      <c r="AZ31" s="195">
        <f>ROUND(E33*(1+AT9),0)+(ROUND(K33*(1+AX9),0))+(ROUND(R33,0))</f>
        <v>996</v>
      </c>
      <c r="BA31" s="29"/>
    </row>
    <row r="32" spans="1:54" s="155" customFormat="1" ht="17.100000000000001" customHeight="1">
      <c r="A32" s="7">
        <v>16</v>
      </c>
      <c r="B32" s="8">
        <v>3632</v>
      </c>
      <c r="C32" s="9" t="s">
        <v>1186</v>
      </c>
      <c r="D32" s="257"/>
      <c r="E32" s="258"/>
      <c r="F32" s="258"/>
      <c r="G32" s="258"/>
      <c r="H32" s="258"/>
      <c r="I32" s="278"/>
      <c r="J32" s="234"/>
      <c r="K32" s="235"/>
      <c r="L32" s="235"/>
      <c r="M32" s="235"/>
      <c r="N32" s="235"/>
      <c r="O32" s="235"/>
      <c r="P32" s="257"/>
      <c r="Q32" s="258"/>
      <c r="R32" s="258"/>
      <c r="S32" s="258"/>
      <c r="T32" s="258"/>
      <c r="U32" s="278"/>
      <c r="V32" s="19"/>
      <c r="W32" s="20"/>
      <c r="X32" s="20"/>
      <c r="Y32" s="20"/>
      <c r="Z32" s="31"/>
      <c r="AA32" s="31"/>
      <c r="AB32" s="122"/>
      <c r="AC32" s="122"/>
      <c r="AD32" s="129"/>
      <c r="AE32" s="43" t="s">
        <v>1853</v>
      </c>
      <c r="AF32" s="20"/>
      <c r="AG32" s="20"/>
      <c r="AH32" s="20"/>
      <c r="AI32" s="20"/>
      <c r="AJ32" s="20"/>
      <c r="AK32" s="20"/>
      <c r="AL32" s="20"/>
      <c r="AM32" s="20"/>
      <c r="AN32" s="20"/>
      <c r="AO32" s="22" t="s">
        <v>1792</v>
      </c>
      <c r="AP32" s="230">
        <v>1</v>
      </c>
      <c r="AQ32" s="231"/>
      <c r="AR32" s="87"/>
      <c r="AS32" s="88"/>
      <c r="AT32" s="88"/>
      <c r="AU32" s="89"/>
      <c r="AV32" s="76"/>
      <c r="AW32" s="77"/>
      <c r="AX32" s="77"/>
      <c r="AY32" s="78"/>
      <c r="AZ32" s="195">
        <f>ROUND(ROUND(E33*AP32,0)*(1+AT9),0)+(ROUND(ROUND(K33*AP32,0)*(1+AX9),0))+(ROUND(R33*AP32,0))</f>
        <v>996</v>
      </c>
      <c r="BA32" s="29"/>
    </row>
    <row r="33" spans="1:54" s="155" customFormat="1" ht="17.100000000000001" customHeight="1">
      <c r="A33" s="7">
        <v>16</v>
      </c>
      <c r="B33" s="8">
        <v>3633</v>
      </c>
      <c r="C33" s="9" t="s">
        <v>499</v>
      </c>
      <c r="D33" s="55"/>
      <c r="E33" s="261">
        <v>393</v>
      </c>
      <c r="F33" s="261"/>
      <c r="G33" s="14" t="s">
        <v>121</v>
      </c>
      <c r="H33" s="135"/>
      <c r="I33" s="133"/>
      <c r="J33" s="24"/>
      <c r="K33" s="260">
        <v>259</v>
      </c>
      <c r="L33" s="260"/>
      <c r="M33" s="14" t="s">
        <v>121</v>
      </c>
      <c r="N33" s="135"/>
      <c r="O33" s="135"/>
      <c r="P33" s="140"/>
      <c r="Q33" s="135"/>
      <c r="R33" s="261">
        <v>82</v>
      </c>
      <c r="S33" s="261"/>
      <c r="T33" s="14" t="s">
        <v>121</v>
      </c>
      <c r="U33" s="135"/>
      <c r="V33" s="117" t="s">
        <v>265</v>
      </c>
      <c r="W33" s="92"/>
      <c r="X33" s="92"/>
      <c r="Y33" s="92"/>
      <c r="Z33" s="92"/>
      <c r="AA33" s="92"/>
      <c r="AB33" s="24" t="s">
        <v>1792</v>
      </c>
      <c r="AC33" s="239">
        <v>0.7</v>
      </c>
      <c r="AD33" s="240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26"/>
      <c r="AP33" s="39"/>
      <c r="AQ33" s="40"/>
      <c r="AR33" s="163"/>
      <c r="AS33" s="24"/>
      <c r="AT33" s="85"/>
      <c r="AU33" s="86"/>
      <c r="AV33" s="42"/>
      <c r="AW33" s="24"/>
      <c r="AX33" s="85"/>
      <c r="AY33" s="86"/>
      <c r="AZ33" s="195">
        <f>ROUND(ROUND(E33*AC34,0)*(1+AT9),0)+(ROUND(ROUND(K33*AC34,0)*(1+AX9),0))+(ROUND(R33*AC34,0))</f>
        <v>696</v>
      </c>
      <c r="BA33" s="29"/>
      <c r="BB33" s="215">
        <f>$E$33+$K$33+R33</f>
        <v>734</v>
      </c>
    </row>
    <row r="34" spans="1:54" s="155" customFormat="1" ht="17.100000000000001" hidden="1" customHeight="1">
      <c r="A34" s="7">
        <v>16</v>
      </c>
      <c r="B34" s="8">
        <v>3634</v>
      </c>
      <c r="C34" s="9" t="s">
        <v>500</v>
      </c>
      <c r="D34" s="55"/>
      <c r="E34" s="56"/>
      <c r="F34" s="56"/>
      <c r="G34" s="142"/>
      <c r="H34" s="142"/>
      <c r="I34" s="133"/>
      <c r="J34" s="142"/>
      <c r="K34" s="142"/>
      <c r="L34" s="142"/>
      <c r="M34" s="14"/>
      <c r="N34" s="27"/>
      <c r="O34" s="133"/>
      <c r="P34" s="61"/>
      <c r="Q34" s="59"/>
      <c r="R34" s="59"/>
      <c r="S34" s="59"/>
      <c r="T34" s="59"/>
      <c r="U34" s="60"/>
      <c r="V34" s="96"/>
      <c r="W34" s="97"/>
      <c r="X34" s="97"/>
      <c r="Y34" s="97"/>
      <c r="Z34" s="97"/>
      <c r="AA34" s="97"/>
      <c r="AB34" s="22" t="s">
        <v>1792</v>
      </c>
      <c r="AC34" s="266">
        <v>0.7</v>
      </c>
      <c r="AD34" s="267"/>
      <c r="AE34" s="43" t="s">
        <v>1853</v>
      </c>
      <c r="AF34" s="20"/>
      <c r="AG34" s="20"/>
      <c r="AH34" s="20"/>
      <c r="AI34" s="20"/>
      <c r="AJ34" s="20"/>
      <c r="AK34" s="20"/>
      <c r="AL34" s="20"/>
      <c r="AM34" s="20"/>
      <c r="AN34" s="20"/>
      <c r="AO34" s="22" t="s">
        <v>1792</v>
      </c>
      <c r="AP34" s="230">
        <v>1</v>
      </c>
      <c r="AQ34" s="231"/>
      <c r="AR34" s="163"/>
      <c r="AS34" s="121"/>
      <c r="AT34" s="121"/>
      <c r="AU34" s="47"/>
      <c r="AV34" s="54"/>
      <c r="AW34" s="27"/>
      <c r="AX34" s="27"/>
      <c r="AY34" s="47"/>
      <c r="AZ34" s="196">
        <f>ROUND(ROUND(ROUND(E33*AC34,0)*AP34,0)*(1+AT9),0)+(ROUND(ROUND(ROUND(K33*AC34,0)*AP34,0)*(1+AX9),0))+(ROUND(ROUND(R33*AC34,0)*AP34,0))</f>
        <v>696</v>
      </c>
      <c r="BA34" s="29"/>
      <c r="BB34" s="215">
        <f t="shared" ref="BB34:BB38" si="2">$E$33+$K$33+R34</f>
        <v>652</v>
      </c>
    </row>
    <row r="35" spans="1:54" s="155" customFormat="1" ht="17.100000000000001" customHeight="1">
      <c r="A35" s="7">
        <v>16</v>
      </c>
      <c r="B35" s="8">
        <v>3635</v>
      </c>
      <c r="C35" s="9" t="s">
        <v>723</v>
      </c>
      <c r="D35" s="90"/>
      <c r="E35" s="143"/>
      <c r="F35" s="143"/>
      <c r="G35" s="143"/>
      <c r="H35" s="143"/>
      <c r="I35" s="144"/>
      <c r="J35" s="83"/>
      <c r="K35" s="84"/>
      <c r="L35" s="84"/>
      <c r="M35" s="84"/>
      <c r="N35" s="84"/>
      <c r="O35" s="99"/>
      <c r="P35" s="259" t="s">
        <v>1265</v>
      </c>
      <c r="Q35" s="256"/>
      <c r="R35" s="256"/>
      <c r="S35" s="256"/>
      <c r="T35" s="256"/>
      <c r="U35" s="277"/>
      <c r="V35" s="16"/>
      <c r="W35" s="16"/>
      <c r="X35" s="16"/>
      <c r="Y35" s="16"/>
      <c r="Z35" s="28"/>
      <c r="AA35" s="28"/>
      <c r="AB35" s="16"/>
      <c r="AC35" s="44"/>
      <c r="AD35" s="45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26"/>
      <c r="AP35" s="39"/>
      <c r="AQ35" s="40"/>
      <c r="AR35" s="87"/>
      <c r="AS35" s="88"/>
      <c r="AT35" s="88"/>
      <c r="AU35" s="89"/>
      <c r="AV35" s="76"/>
      <c r="AW35" s="77"/>
      <c r="AX35" s="77"/>
      <c r="AY35" s="78"/>
      <c r="AZ35" s="195">
        <f>ROUND(E33*(1+AT9),0)+(ROUND(K33*(1+AX9),0))+(ROUND(R37,0))</f>
        <v>1077</v>
      </c>
      <c r="BA35" s="29"/>
      <c r="BB35" s="215"/>
    </row>
    <row r="36" spans="1:54" s="155" customFormat="1" ht="17.100000000000001" customHeight="1">
      <c r="A36" s="7">
        <v>16</v>
      </c>
      <c r="B36" s="8">
        <v>3636</v>
      </c>
      <c r="C36" s="9" t="s">
        <v>724</v>
      </c>
      <c r="D36" s="145"/>
      <c r="E36" s="143"/>
      <c r="F36" s="143"/>
      <c r="G36" s="143"/>
      <c r="H36" s="143"/>
      <c r="I36" s="144"/>
      <c r="J36" s="83"/>
      <c r="K36" s="84"/>
      <c r="L36" s="84"/>
      <c r="M36" s="84"/>
      <c r="N36" s="84"/>
      <c r="O36" s="99"/>
      <c r="P36" s="257"/>
      <c r="Q36" s="258"/>
      <c r="R36" s="258"/>
      <c r="S36" s="258"/>
      <c r="T36" s="258"/>
      <c r="U36" s="278"/>
      <c r="V36" s="19"/>
      <c r="W36" s="20"/>
      <c r="X36" s="20"/>
      <c r="Y36" s="20"/>
      <c r="Z36" s="31"/>
      <c r="AA36" s="31"/>
      <c r="AB36" s="122"/>
      <c r="AC36" s="122"/>
      <c r="AD36" s="129"/>
      <c r="AE36" s="43" t="s">
        <v>1853</v>
      </c>
      <c r="AF36" s="20"/>
      <c r="AG36" s="20"/>
      <c r="AH36" s="20"/>
      <c r="AI36" s="20"/>
      <c r="AJ36" s="20"/>
      <c r="AK36" s="20"/>
      <c r="AL36" s="20"/>
      <c r="AM36" s="20"/>
      <c r="AN36" s="20"/>
      <c r="AO36" s="22" t="s">
        <v>1792</v>
      </c>
      <c r="AP36" s="230">
        <v>1</v>
      </c>
      <c r="AQ36" s="231"/>
      <c r="AR36" s="87"/>
      <c r="AS36" s="88"/>
      <c r="AT36" s="88"/>
      <c r="AU36" s="89"/>
      <c r="AV36" s="76"/>
      <c r="AW36" s="77"/>
      <c r="AX36" s="77"/>
      <c r="AY36" s="78"/>
      <c r="AZ36" s="195">
        <f>ROUND(ROUND(E33*AP36,0)*(1+AT9),0)+(ROUND(ROUND(K33*AP36,0)*(1+AX9),0))+(ROUND(R37*AP36,0))</f>
        <v>1077</v>
      </c>
      <c r="BA36" s="29"/>
      <c r="BB36" s="215"/>
    </row>
    <row r="37" spans="1:54" s="155" customFormat="1" ht="17.100000000000001" customHeight="1">
      <c r="A37" s="7">
        <v>16</v>
      </c>
      <c r="B37" s="8">
        <v>3637</v>
      </c>
      <c r="C37" s="9" t="s">
        <v>501</v>
      </c>
      <c r="D37" s="55"/>
      <c r="E37" s="65"/>
      <c r="F37" s="65"/>
      <c r="G37" s="14"/>
      <c r="H37" s="142"/>
      <c r="I37" s="133"/>
      <c r="J37" s="24"/>
      <c r="K37" s="65"/>
      <c r="L37" s="65"/>
      <c r="M37" s="14"/>
      <c r="N37" s="142"/>
      <c r="O37" s="133"/>
      <c r="P37" s="140"/>
      <c r="Q37" s="135"/>
      <c r="R37" s="261">
        <v>163</v>
      </c>
      <c r="S37" s="261"/>
      <c r="T37" s="14" t="s">
        <v>121</v>
      </c>
      <c r="U37" s="135"/>
      <c r="V37" s="117" t="s">
        <v>265</v>
      </c>
      <c r="W37" s="92"/>
      <c r="X37" s="92"/>
      <c r="Y37" s="92"/>
      <c r="Z37" s="92"/>
      <c r="AA37" s="92"/>
      <c r="AB37" s="24" t="s">
        <v>1792</v>
      </c>
      <c r="AC37" s="239">
        <v>0.7</v>
      </c>
      <c r="AD37" s="240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26"/>
      <c r="AP37" s="39"/>
      <c r="AQ37" s="40"/>
      <c r="AR37" s="163"/>
      <c r="AS37" s="24"/>
      <c r="AT37" s="85"/>
      <c r="AU37" s="86"/>
      <c r="AV37" s="42"/>
      <c r="AW37" s="24"/>
      <c r="AX37" s="85"/>
      <c r="AY37" s="86"/>
      <c r="AZ37" s="195">
        <f>ROUND(ROUND(E33*AC38,0)*(1+AT9),0)+(ROUND(ROUND(K33*AC38,0)*(1+AX9),0))+(ROUND(R37*AC38,0))</f>
        <v>753</v>
      </c>
      <c r="BA37" s="29"/>
      <c r="BB37" s="215">
        <f t="shared" si="2"/>
        <v>815</v>
      </c>
    </row>
    <row r="38" spans="1:54" s="155" customFormat="1" ht="17.100000000000001" hidden="1" customHeight="1">
      <c r="A38" s="7">
        <v>16</v>
      </c>
      <c r="B38" s="8">
        <v>3638</v>
      </c>
      <c r="C38" s="9" t="s">
        <v>502</v>
      </c>
      <c r="D38" s="57"/>
      <c r="E38" s="58"/>
      <c r="F38" s="58"/>
      <c r="G38" s="137"/>
      <c r="H38" s="137"/>
      <c r="I38" s="141"/>
      <c r="J38" s="137"/>
      <c r="K38" s="137"/>
      <c r="L38" s="137"/>
      <c r="M38" s="20"/>
      <c r="N38" s="59"/>
      <c r="O38" s="141"/>
      <c r="P38" s="61"/>
      <c r="Q38" s="59"/>
      <c r="R38" s="59"/>
      <c r="S38" s="59"/>
      <c r="T38" s="59"/>
      <c r="U38" s="60"/>
      <c r="V38" s="96"/>
      <c r="W38" s="97"/>
      <c r="X38" s="97"/>
      <c r="Y38" s="97"/>
      <c r="Z38" s="97"/>
      <c r="AA38" s="97"/>
      <c r="AB38" s="22" t="s">
        <v>1792</v>
      </c>
      <c r="AC38" s="266">
        <v>0.7</v>
      </c>
      <c r="AD38" s="267"/>
      <c r="AE38" s="43" t="s">
        <v>1853</v>
      </c>
      <c r="AF38" s="20"/>
      <c r="AG38" s="20"/>
      <c r="AH38" s="20"/>
      <c r="AI38" s="20"/>
      <c r="AJ38" s="20"/>
      <c r="AK38" s="20"/>
      <c r="AL38" s="20"/>
      <c r="AM38" s="20"/>
      <c r="AN38" s="20"/>
      <c r="AO38" s="22" t="s">
        <v>1792</v>
      </c>
      <c r="AP38" s="230">
        <v>1</v>
      </c>
      <c r="AQ38" s="231"/>
      <c r="AR38" s="163"/>
      <c r="AS38" s="121"/>
      <c r="AT38" s="121"/>
      <c r="AU38" s="47"/>
      <c r="AV38" s="54"/>
      <c r="AW38" s="27"/>
      <c r="AX38" s="27"/>
      <c r="AY38" s="47"/>
      <c r="AZ38" s="196">
        <f>ROUND(ROUND(ROUND(E33*AC38,0)*AP38,0)*(1+AT9),0)+(ROUND(ROUND(ROUND(K33*AC38,0)*AP38,0)*(1+AX9),0))+(ROUND(ROUND(R37*AC38,0)*AP38,0))</f>
        <v>753</v>
      </c>
      <c r="BA38" s="29"/>
      <c r="BB38" s="215">
        <f t="shared" si="2"/>
        <v>652</v>
      </c>
    </row>
    <row r="39" spans="1:54" s="155" customFormat="1" ht="17.100000000000001" customHeight="1">
      <c r="A39" s="7">
        <v>16</v>
      </c>
      <c r="B39" s="8">
        <v>3639</v>
      </c>
      <c r="C39" s="9" t="s">
        <v>725</v>
      </c>
      <c r="D39" s="242" t="s">
        <v>1266</v>
      </c>
      <c r="E39" s="256"/>
      <c r="F39" s="256"/>
      <c r="G39" s="256"/>
      <c r="H39" s="256"/>
      <c r="I39" s="277"/>
      <c r="J39" s="232" t="s">
        <v>1255</v>
      </c>
      <c r="K39" s="233"/>
      <c r="L39" s="233"/>
      <c r="M39" s="233"/>
      <c r="N39" s="233"/>
      <c r="O39" s="233"/>
      <c r="P39" s="259" t="s">
        <v>256</v>
      </c>
      <c r="Q39" s="256"/>
      <c r="R39" s="256"/>
      <c r="S39" s="256"/>
      <c r="T39" s="256"/>
      <c r="U39" s="277"/>
      <c r="V39" s="16"/>
      <c r="W39" s="16"/>
      <c r="X39" s="16"/>
      <c r="Y39" s="16"/>
      <c r="Z39" s="28"/>
      <c r="AA39" s="28"/>
      <c r="AB39" s="16"/>
      <c r="AC39" s="44"/>
      <c r="AD39" s="45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26"/>
      <c r="AP39" s="39"/>
      <c r="AQ39" s="40"/>
      <c r="AR39" s="87"/>
      <c r="AS39" s="88"/>
      <c r="AT39" s="88"/>
      <c r="AU39" s="89"/>
      <c r="AV39" s="76"/>
      <c r="AW39" s="77"/>
      <c r="AX39" s="77"/>
      <c r="AY39" s="78"/>
      <c r="AZ39" s="195">
        <f>ROUND(E41*(1+AT9),0)+(ROUND(K41*(1+AX9),0))+(ROUND(R41,0))</f>
        <v>1142</v>
      </c>
      <c r="BA39" s="29"/>
    </row>
    <row r="40" spans="1:54" s="155" customFormat="1" ht="17.100000000000001" customHeight="1">
      <c r="A40" s="7">
        <v>16</v>
      </c>
      <c r="B40" s="8">
        <v>3640</v>
      </c>
      <c r="C40" s="9" t="s">
        <v>726</v>
      </c>
      <c r="D40" s="257"/>
      <c r="E40" s="258"/>
      <c r="F40" s="258"/>
      <c r="G40" s="258"/>
      <c r="H40" s="258"/>
      <c r="I40" s="278"/>
      <c r="J40" s="234"/>
      <c r="K40" s="235"/>
      <c r="L40" s="235"/>
      <c r="M40" s="235"/>
      <c r="N40" s="235"/>
      <c r="O40" s="235"/>
      <c r="P40" s="257"/>
      <c r="Q40" s="258"/>
      <c r="R40" s="258"/>
      <c r="S40" s="258"/>
      <c r="T40" s="258"/>
      <c r="U40" s="278"/>
      <c r="V40" s="19"/>
      <c r="W40" s="20"/>
      <c r="X40" s="20"/>
      <c r="Y40" s="20"/>
      <c r="Z40" s="31"/>
      <c r="AA40" s="31"/>
      <c r="AB40" s="122"/>
      <c r="AC40" s="122"/>
      <c r="AD40" s="129"/>
      <c r="AE40" s="43" t="s">
        <v>1853</v>
      </c>
      <c r="AF40" s="20"/>
      <c r="AG40" s="20"/>
      <c r="AH40" s="20"/>
      <c r="AI40" s="20"/>
      <c r="AJ40" s="20"/>
      <c r="AK40" s="20"/>
      <c r="AL40" s="20"/>
      <c r="AM40" s="20"/>
      <c r="AN40" s="20"/>
      <c r="AO40" s="22" t="s">
        <v>1792</v>
      </c>
      <c r="AP40" s="230">
        <v>1</v>
      </c>
      <c r="AQ40" s="231"/>
      <c r="AR40" s="87"/>
      <c r="AS40" s="88"/>
      <c r="AT40" s="88"/>
      <c r="AU40" s="89"/>
      <c r="AV40" s="76"/>
      <c r="AW40" s="77"/>
      <c r="AX40" s="77"/>
      <c r="AY40" s="78"/>
      <c r="AZ40" s="195">
        <f>ROUND(ROUND(E41*AP40,0)*(1+AT9),0)+(ROUND(ROUND(K41*AP40,0)*(1+AX9),0))+(ROUND(R41*AP40,0))</f>
        <v>1142</v>
      </c>
      <c r="BA40" s="29"/>
    </row>
    <row r="41" spans="1:54" s="155" customFormat="1" ht="17.100000000000001" customHeight="1">
      <c r="A41" s="7">
        <v>16</v>
      </c>
      <c r="B41" s="8">
        <v>3641</v>
      </c>
      <c r="C41" s="9" t="s">
        <v>503</v>
      </c>
      <c r="D41" s="55"/>
      <c r="E41" s="261">
        <v>571</v>
      </c>
      <c r="F41" s="261"/>
      <c r="G41" s="14" t="s">
        <v>121</v>
      </c>
      <c r="H41" s="135"/>
      <c r="I41" s="133"/>
      <c r="J41" s="24"/>
      <c r="K41" s="261">
        <v>163</v>
      </c>
      <c r="L41" s="261"/>
      <c r="M41" s="14" t="s">
        <v>121</v>
      </c>
      <c r="N41" s="135"/>
      <c r="O41" s="135"/>
      <c r="P41" s="140"/>
      <c r="Q41" s="135"/>
      <c r="R41" s="260">
        <v>81</v>
      </c>
      <c r="S41" s="260"/>
      <c r="T41" s="14" t="s">
        <v>121</v>
      </c>
      <c r="U41" s="135"/>
      <c r="V41" s="117" t="s">
        <v>265</v>
      </c>
      <c r="W41" s="92"/>
      <c r="X41" s="92"/>
      <c r="Y41" s="92"/>
      <c r="Z41" s="92"/>
      <c r="AA41" s="92"/>
      <c r="AB41" s="24" t="s">
        <v>1792</v>
      </c>
      <c r="AC41" s="239">
        <v>0.7</v>
      </c>
      <c r="AD41" s="240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26"/>
      <c r="AP41" s="39"/>
      <c r="AQ41" s="40"/>
      <c r="AR41" s="163"/>
      <c r="AS41" s="24"/>
      <c r="AT41" s="85"/>
      <c r="AU41" s="86"/>
      <c r="AV41" s="42"/>
      <c r="AW41" s="24"/>
      <c r="AX41" s="85"/>
      <c r="AY41" s="86"/>
      <c r="AZ41" s="195">
        <f>ROUND(ROUND(E41*AC42,0)*(1+AT9),0)+(ROUND(ROUND(K41*AC42,0)*(1+AX9),0))+(ROUND(R41*AC42,0))</f>
        <v>800</v>
      </c>
      <c r="BA41" s="29"/>
      <c r="BB41" s="215">
        <f>E41+K41+R41</f>
        <v>815</v>
      </c>
    </row>
    <row r="42" spans="1:54" s="155" customFormat="1" ht="17.100000000000001" hidden="1" customHeight="1">
      <c r="A42" s="7">
        <v>16</v>
      </c>
      <c r="B42" s="8">
        <v>3642</v>
      </c>
      <c r="C42" s="9" t="s">
        <v>504</v>
      </c>
      <c r="D42" s="57"/>
      <c r="E42" s="58"/>
      <c r="F42" s="58"/>
      <c r="G42" s="137"/>
      <c r="H42" s="137"/>
      <c r="I42" s="141"/>
      <c r="J42" s="137"/>
      <c r="K42" s="137"/>
      <c r="L42" s="137"/>
      <c r="M42" s="20"/>
      <c r="N42" s="59"/>
      <c r="O42" s="141"/>
      <c r="P42" s="61"/>
      <c r="Q42" s="59"/>
      <c r="R42" s="59"/>
      <c r="S42" s="59"/>
      <c r="T42" s="59"/>
      <c r="U42" s="60"/>
      <c r="V42" s="96"/>
      <c r="W42" s="97"/>
      <c r="X42" s="97"/>
      <c r="Y42" s="97"/>
      <c r="Z42" s="97"/>
      <c r="AA42" s="97"/>
      <c r="AB42" s="22" t="s">
        <v>1792</v>
      </c>
      <c r="AC42" s="266">
        <v>0.7</v>
      </c>
      <c r="AD42" s="267"/>
      <c r="AE42" s="43" t="s">
        <v>1853</v>
      </c>
      <c r="AF42" s="20"/>
      <c r="AG42" s="20"/>
      <c r="AH42" s="20"/>
      <c r="AI42" s="20"/>
      <c r="AJ42" s="20"/>
      <c r="AK42" s="20"/>
      <c r="AL42" s="20"/>
      <c r="AM42" s="20"/>
      <c r="AN42" s="20"/>
      <c r="AO42" s="22" t="s">
        <v>1792</v>
      </c>
      <c r="AP42" s="230">
        <v>1</v>
      </c>
      <c r="AQ42" s="231"/>
      <c r="AR42" s="163"/>
      <c r="AS42" s="121"/>
      <c r="AT42" s="121"/>
      <c r="AU42" s="47"/>
      <c r="AV42" s="54"/>
      <c r="AW42" s="27"/>
      <c r="AX42" s="27"/>
      <c r="AY42" s="47"/>
      <c r="AZ42" s="196">
        <f>ROUND(ROUND(ROUND(E41*AC42,0)*AP42,0)*(1+AT9),0)+(ROUND(ROUND(ROUND(K41*AC42,0)*AP42,0)*(1+AX9),0))+(ROUND(ROUND(R41*AC42,0)*AP42,0))</f>
        <v>800</v>
      </c>
      <c r="BA42" s="29"/>
    </row>
    <row r="43" spans="1:54" s="155" customFormat="1" ht="17.100000000000001" customHeight="1">
      <c r="A43" s="7">
        <v>16</v>
      </c>
      <c r="B43" s="8">
        <v>3643</v>
      </c>
      <c r="C43" s="9" t="s">
        <v>727</v>
      </c>
      <c r="D43" s="242" t="s">
        <v>1267</v>
      </c>
      <c r="E43" s="256"/>
      <c r="F43" s="256"/>
      <c r="G43" s="256"/>
      <c r="H43" s="256"/>
      <c r="I43" s="277"/>
      <c r="J43" s="232" t="s">
        <v>1256</v>
      </c>
      <c r="K43" s="233"/>
      <c r="L43" s="233"/>
      <c r="M43" s="233"/>
      <c r="N43" s="233"/>
      <c r="O43" s="233"/>
      <c r="P43" s="259" t="s">
        <v>256</v>
      </c>
      <c r="Q43" s="256"/>
      <c r="R43" s="256"/>
      <c r="S43" s="256"/>
      <c r="T43" s="256"/>
      <c r="U43" s="277"/>
      <c r="V43" s="16"/>
      <c r="W43" s="16"/>
      <c r="X43" s="16"/>
      <c r="Y43" s="16"/>
      <c r="Z43" s="28"/>
      <c r="AA43" s="28"/>
      <c r="AB43" s="16"/>
      <c r="AC43" s="44"/>
      <c r="AD43" s="45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26"/>
      <c r="AP43" s="39"/>
      <c r="AQ43" s="40"/>
      <c r="AR43" s="87"/>
      <c r="AS43" s="88"/>
      <c r="AT43" s="88"/>
      <c r="AU43" s="89"/>
      <c r="AV43" s="76"/>
      <c r="AW43" s="77"/>
      <c r="AX43" s="77"/>
      <c r="AY43" s="78"/>
      <c r="AZ43" s="195">
        <f>ROUND(E45*(1+AT9),0)+(ROUND(K45*(1+AX9),0))+(ROUND(R45,0))</f>
        <v>732</v>
      </c>
      <c r="BA43" s="29"/>
    </row>
    <row r="44" spans="1:54" s="155" customFormat="1" ht="17.100000000000001" customHeight="1">
      <c r="A44" s="7">
        <v>16</v>
      </c>
      <c r="B44" s="8">
        <v>3644</v>
      </c>
      <c r="C44" s="9" t="s">
        <v>728</v>
      </c>
      <c r="D44" s="257"/>
      <c r="E44" s="258"/>
      <c r="F44" s="258"/>
      <c r="G44" s="258"/>
      <c r="H44" s="258"/>
      <c r="I44" s="278"/>
      <c r="J44" s="234"/>
      <c r="K44" s="235"/>
      <c r="L44" s="235"/>
      <c r="M44" s="235"/>
      <c r="N44" s="235"/>
      <c r="O44" s="235"/>
      <c r="P44" s="257"/>
      <c r="Q44" s="258"/>
      <c r="R44" s="258"/>
      <c r="S44" s="258"/>
      <c r="T44" s="258"/>
      <c r="U44" s="278"/>
      <c r="V44" s="19"/>
      <c r="W44" s="20"/>
      <c r="X44" s="20"/>
      <c r="Y44" s="20"/>
      <c r="Z44" s="31"/>
      <c r="AA44" s="31"/>
      <c r="AB44" s="122"/>
      <c r="AC44" s="122"/>
      <c r="AD44" s="129"/>
      <c r="AE44" s="43" t="s">
        <v>1853</v>
      </c>
      <c r="AF44" s="20"/>
      <c r="AG44" s="20"/>
      <c r="AH44" s="20"/>
      <c r="AI44" s="20"/>
      <c r="AJ44" s="20"/>
      <c r="AK44" s="20"/>
      <c r="AL44" s="20"/>
      <c r="AM44" s="20"/>
      <c r="AN44" s="20"/>
      <c r="AO44" s="22" t="s">
        <v>1792</v>
      </c>
      <c r="AP44" s="230">
        <v>1</v>
      </c>
      <c r="AQ44" s="231"/>
      <c r="AR44" s="87"/>
      <c r="AS44" s="88"/>
      <c r="AT44" s="88"/>
      <c r="AU44" s="89"/>
      <c r="AV44" s="76"/>
      <c r="AW44" s="77"/>
      <c r="AX44" s="77"/>
      <c r="AY44" s="78"/>
      <c r="AZ44" s="195">
        <f>ROUND(ROUND(E45*AP44,0)*(1+AT9),0)+(ROUND(ROUND(K45*AP44,0)*(1+AX9),0))+(ROUND(R45*AP44,0))</f>
        <v>732</v>
      </c>
      <c r="BA44" s="29"/>
    </row>
    <row r="45" spans="1:54" s="155" customFormat="1" ht="17.100000000000001" customHeight="1">
      <c r="A45" s="7">
        <v>16</v>
      </c>
      <c r="B45" s="8">
        <v>3645</v>
      </c>
      <c r="C45" s="9" t="s">
        <v>505</v>
      </c>
      <c r="D45" s="55"/>
      <c r="E45" s="261">
        <v>249</v>
      </c>
      <c r="F45" s="261"/>
      <c r="G45" s="14" t="s">
        <v>121</v>
      </c>
      <c r="H45" s="135"/>
      <c r="I45" s="133"/>
      <c r="J45" s="24"/>
      <c r="K45" s="260">
        <v>144</v>
      </c>
      <c r="L45" s="260"/>
      <c r="M45" s="14" t="s">
        <v>121</v>
      </c>
      <c r="N45" s="135"/>
      <c r="O45" s="135"/>
      <c r="P45" s="140"/>
      <c r="Q45" s="135"/>
      <c r="R45" s="260">
        <v>178</v>
      </c>
      <c r="S45" s="260"/>
      <c r="T45" s="14" t="s">
        <v>121</v>
      </c>
      <c r="U45" s="135"/>
      <c r="V45" s="117" t="s">
        <v>265</v>
      </c>
      <c r="W45" s="92"/>
      <c r="X45" s="92"/>
      <c r="Y45" s="92"/>
      <c r="Z45" s="92"/>
      <c r="AA45" s="92"/>
      <c r="AB45" s="24" t="s">
        <v>1792</v>
      </c>
      <c r="AC45" s="239">
        <v>0.7</v>
      </c>
      <c r="AD45" s="240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26"/>
      <c r="AP45" s="39"/>
      <c r="AQ45" s="40"/>
      <c r="AR45" s="163"/>
      <c r="AS45" s="24"/>
      <c r="AT45" s="85"/>
      <c r="AU45" s="86"/>
      <c r="AV45" s="42"/>
      <c r="AW45" s="24"/>
      <c r="AX45" s="85"/>
      <c r="AY45" s="86"/>
      <c r="AZ45" s="195">
        <f>ROUND(ROUND(E45*AC46,0)*(1+AT9),0)+(ROUND(ROUND(K45*AC46,0)*(1+AX9),0))+(ROUND(R45*AC46,0))</f>
        <v>512</v>
      </c>
      <c r="BA45" s="29"/>
      <c r="BB45" s="215">
        <f>$E$45+$K$45+R45</f>
        <v>571</v>
      </c>
    </row>
    <row r="46" spans="1:54" s="155" customFormat="1" ht="17.100000000000001" hidden="1" customHeight="1">
      <c r="A46" s="7">
        <v>16</v>
      </c>
      <c r="B46" s="8">
        <v>3646</v>
      </c>
      <c r="C46" s="9" t="s">
        <v>506</v>
      </c>
      <c r="D46" s="55"/>
      <c r="E46" s="56"/>
      <c r="F46" s="56"/>
      <c r="G46" s="142"/>
      <c r="H46" s="142"/>
      <c r="I46" s="133"/>
      <c r="J46" s="142"/>
      <c r="K46" s="142"/>
      <c r="L46" s="142"/>
      <c r="M46" s="14"/>
      <c r="N46" s="27"/>
      <c r="O46" s="133"/>
      <c r="P46" s="61"/>
      <c r="Q46" s="59"/>
      <c r="R46" s="59"/>
      <c r="S46" s="59"/>
      <c r="T46" s="59"/>
      <c r="U46" s="60"/>
      <c r="V46" s="96"/>
      <c r="W46" s="97"/>
      <c r="X46" s="97"/>
      <c r="Y46" s="97"/>
      <c r="Z46" s="97"/>
      <c r="AA46" s="97"/>
      <c r="AB46" s="22" t="s">
        <v>1792</v>
      </c>
      <c r="AC46" s="266">
        <v>0.7</v>
      </c>
      <c r="AD46" s="267"/>
      <c r="AE46" s="43" t="s">
        <v>1853</v>
      </c>
      <c r="AF46" s="20"/>
      <c r="AG46" s="20"/>
      <c r="AH46" s="20"/>
      <c r="AI46" s="20"/>
      <c r="AJ46" s="20"/>
      <c r="AK46" s="20"/>
      <c r="AL46" s="20"/>
      <c r="AM46" s="20"/>
      <c r="AN46" s="20"/>
      <c r="AO46" s="22" t="s">
        <v>1792</v>
      </c>
      <c r="AP46" s="230">
        <v>1</v>
      </c>
      <c r="AQ46" s="231"/>
      <c r="AR46" s="163"/>
      <c r="AS46" s="121"/>
      <c r="AT46" s="121"/>
      <c r="AU46" s="47"/>
      <c r="AV46" s="54"/>
      <c r="AW46" s="27"/>
      <c r="AX46" s="27"/>
      <c r="AY46" s="47"/>
      <c r="AZ46" s="196">
        <f>ROUND(ROUND(ROUND(E45*AC46,0)*AP46,0)*(1+AT9),0)+(ROUND(ROUND(ROUND(K45*AC46,0)*AP46,0)*(1+AX9),0))+(ROUND(ROUND(R45*AC46,0)*AP46,0))</f>
        <v>512</v>
      </c>
      <c r="BA46" s="29"/>
      <c r="BB46" s="215">
        <f t="shared" ref="BB46:BB57" si="3">$E$45+$K$45+R46</f>
        <v>393</v>
      </c>
    </row>
    <row r="47" spans="1:54" s="155" customFormat="1" ht="17.100000000000001" customHeight="1">
      <c r="A47" s="7">
        <v>16</v>
      </c>
      <c r="B47" s="8">
        <v>3647</v>
      </c>
      <c r="C47" s="9" t="s">
        <v>729</v>
      </c>
      <c r="D47" s="90"/>
      <c r="E47" s="143"/>
      <c r="F47" s="143"/>
      <c r="G47" s="143"/>
      <c r="H47" s="143"/>
      <c r="I47" s="144"/>
      <c r="J47" s="83"/>
      <c r="K47" s="84"/>
      <c r="L47" s="84"/>
      <c r="M47" s="84"/>
      <c r="N47" s="84"/>
      <c r="O47" s="99"/>
      <c r="P47" s="259" t="s">
        <v>1265</v>
      </c>
      <c r="Q47" s="256"/>
      <c r="R47" s="256"/>
      <c r="S47" s="256"/>
      <c r="T47" s="256"/>
      <c r="U47" s="277"/>
      <c r="V47" s="16"/>
      <c r="W47" s="16"/>
      <c r="X47" s="16"/>
      <c r="Y47" s="16"/>
      <c r="Z47" s="28"/>
      <c r="AA47" s="28"/>
      <c r="AB47" s="16"/>
      <c r="AC47" s="44"/>
      <c r="AD47" s="45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26"/>
      <c r="AP47" s="39"/>
      <c r="AQ47" s="40"/>
      <c r="AR47" s="87"/>
      <c r="AS47" s="88"/>
      <c r="AT47" s="88"/>
      <c r="AU47" s="89"/>
      <c r="AV47" s="76"/>
      <c r="AW47" s="77"/>
      <c r="AX47" s="77"/>
      <c r="AY47" s="78"/>
      <c r="AZ47" s="195">
        <f>ROUND(E45*(1+AT9),0)+(ROUND(K45*(1+AX9),0))+(ROUND(R49,0))</f>
        <v>813</v>
      </c>
      <c r="BA47" s="29"/>
      <c r="BB47" s="215"/>
    </row>
    <row r="48" spans="1:54" s="155" customFormat="1" ht="17.100000000000001" customHeight="1">
      <c r="A48" s="7">
        <v>16</v>
      </c>
      <c r="B48" s="8">
        <v>3648</v>
      </c>
      <c r="C48" s="9" t="s">
        <v>730</v>
      </c>
      <c r="D48" s="145"/>
      <c r="E48" s="143"/>
      <c r="F48" s="143"/>
      <c r="G48" s="143"/>
      <c r="H48" s="143"/>
      <c r="I48" s="144"/>
      <c r="J48" s="83"/>
      <c r="K48" s="84"/>
      <c r="L48" s="84"/>
      <c r="M48" s="84"/>
      <c r="N48" s="84"/>
      <c r="O48" s="99"/>
      <c r="P48" s="257"/>
      <c r="Q48" s="258"/>
      <c r="R48" s="258"/>
      <c r="S48" s="258"/>
      <c r="T48" s="258"/>
      <c r="U48" s="278"/>
      <c r="V48" s="19"/>
      <c r="W48" s="20"/>
      <c r="X48" s="20"/>
      <c r="Y48" s="20"/>
      <c r="Z48" s="31"/>
      <c r="AA48" s="31"/>
      <c r="AB48" s="122"/>
      <c r="AC48" s="122"/>
      <c r="AD48" s="129"/>
      <c r="AE48" s="43" t="s">
        <v>1853</v>
      </c>
      <c r="AF48" s="20"/>
      <c r="AG48" s="20"/>
      <c r="AH48" s="20"/>
      <c r="AI48" s="20"/>
      <c r="AJ48" s="20"/>
      <c r="AK48" s="20"/>
      <c r="AL48" s="20"/>
      <c r="AM48" s="20"/>
      <c r="AN48" s="20"/>
      <c r="AO48" s="22" t="s">
        <v>1792</v>
      </c>
      <c r="AP48" s="230">
        <v>1</v>
      </c>
      <c r="AQ48" s="231"/>
      <c r="AR48" s="87"/>
      <c r="AS48" s="88"/>
      <c r="AT48" s="88"/>
      <c r="AU48" s="89"/>
      <c r="AV48" s="76"/>
      <c r="AW48" s="77"/>
      <c r="AX48" s="77"/>
      <c r="AY48" s="78"/>
      <c r="AZ48" s="195">
        <f>ROUND(ROUND(E45*AP48,0)*(1+AT9),0)+(ROUND(ROUND(K45*AP48,0)*(1+AX9),0))+(ROUND(R49*AP48,0))</f>
        <v>813</v>
      </c>
      <c r="BA48" s="29"/>
      <c r="BB48" s="215"/>
    </row>
    <row r="49" spans="1:54" s="155" customFormat="1" ht="17.100000000000001" customHeight="1">
      <c r="A49" s="7">
        <v>16</v>
      </c>
      <c r="B49" s="8">
        <v>3649</v>
      </c>
      <c r="C49" s="9" t="s">
        <v>507</v>
      </c>
      <c r="D49" s="55"/>
      <c r="E49" s="65"/>
      <c r="F49" s="65"/>
      <c r="G49" s="14"/>
      <c r="H49" s="142"/>
      <c r="I49" s="133"/>
      <c r="J49" s="24"/>
      <c r="K49" s="65"/>
      <c r="L49" s="65"/>
      <c r="M49" s="14"/>
      <c r="N49" s="142"/>
      <c r="O49" s="133"/>
      <c r="P49" s="140"/>
      <c r="Q49" s="135"/>
      <c r="R49" s="260">
        <v>259</v>
      </c>
      <c r="S49" s="260"/>
      <c r="T49" s="14" t="s">
        <v>121</v>
      </c>
      <c r="U49" s="135"/>
      <c r="V49" s="117" t="s">
        <v>265</v>
      </c>
      <c r="W49" s="92"/>
      <c r="X49" s="92"/>
      <c r="Y49" s="92"/>
      <c r="Z49" s="92"/>
      <c r="AA49" s="92"/>
      <c r="AB49" s="24" t="s">
        <v>1792</v>
      </c>
      <c r="AC49" s="239">
        <v>0.7</v>
      </c>
      <c r="AD49" s="240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26"/>
      <c r="AP49" s="39"/>
      <c r="AQ49" s="40"/>
      <c r="AR49" s="163"/>
      <c r="AS49" s="24"/>
      <c r="AT49" s="85"/>
      <c r="AU49" s="86"/>
      <c r="AV49" s="42"/>
      <c r="AW49" s="24"/>
      <c r="AX49" s="85"/>
      <c r="AY49" s="86"/>
      <c r="AZ49" s="195">
        <f>ROUND(ROUND(E45*AC50,0)*(1+AT9),0)+(ROUND(ROUND(K45*AC50,0)*(1+AX9),0))+(ROUND(R49*AC50,0))</f>
        <v>568</v>
      </c>
      <c r="BA49" s="29"/>
      <c r="BB49" s="215">
        <f t="shared" si="3"/>
        <v>652</v>
      </c>
    </row>
    <row r="50" spans="1:54" s="155" customFormat="1" ht="17.100000000000001" hidden="1" customHeight="1">
      <c r="A50" s="7">
        <v>16</v>
      </c>
      <c r="B50" s="8">
        <v>3650</v>
      </c>
      <c r="C50" s="9" t="s">
        <v>508</v>
      </c>
      <c r="D50" s="55"/>
      <c r="E50" s="56"/>
      <c r="F50" s="56"/>
      <c r="G50" s="142"/>
      <c r="H50" s="142"/>
      <c r="I50" s="133"/>
      <c r="J50" s="142"/>
      <c r="K50" s="142"/>
      <c r="L50" s="142"/>
      <c r="M50" s="14"/>
      <c r="N50" s="27"/>
      <c r="O50" s="133"/>
      <c r="P50" s="61"/>
      <c r="Q50" s="59"/>
      <c r="R50" s="59"/>
      <c r="S50" s="59"/>
      <c r="T50" s="59"/>
      <c r="U50" s="60"/>
      <c r="V50" s="96"/>
      <c r="W50" s="97"/>
      <c r="X50" s="97"/>
      <c r="Y50" s="97"/>
      <c r="Z50" s="97"/>
      <c r="AA50" s="97"/>
      <c r="AB50" s="22" t="s">
        <v>1792</v>
      </c>
      <c r="AC50" s="266">
        <v>0.7</v>
      </c>
      <c r="AD50" s="267"/>
      <c r="AE50" s="43" t="s">
        <v>1853</v>
      </c>
      <c r="AF50" s="20"/>
      <c r="AG50" s="20"/>
      <c r="AH50" s="20"/>
      <c r="AI50" s="20"/>
      <c r="AJ50" s="20"/>
      <c r="AK50" s="20"/>
      <c r="AL50" s="20"/>
      <c r="AM50" s="20"/>
      <c r="AN50" s="20"/>
      <c r="AO50" s="22" t="s">
        <v>1792</v>
      </c>
      <c r="AP50" s="230">
        <v>1</v>
      </c>
      <c r="AQ50" s="231"/>
      <c r="AR50" s="163"/>
      <c r="AS50" s="121"/>
      <c r="AT50" s="121"/>
      <c r="AU50" s="47"/>
      <c r="AV50" s="54"/>
      <c r="AW50" s="27"/>
      <c r="AX50" s="27"/>
      <c r="AY50" s="47"/>
      <c r="AZ50" s="196">
        <f>ROUND(ROUND(ROUND(E45*AC50,0)*AP50,0)*(1+AT9),0)+(ROUND(ROUND(ROUND(K45*AC50,0)*AP50,0)*(1+AX9),0))+(ROUND(ROUND(R49*AC50,0)*AP50,0))</f>
        <v>568</v>
      </c>
      <c r="BA50" s="29"/>
      <c r="BB50" s="215">
        <f t="shared" si="3"/>
        <v>393</v>
      </c>
    </row>
    <row r="51" spans="1:54" s="155" customFormat="1" ht="17.100000000000001" customHeight="1">
      <c r="A51" s="7">
        <v>16</v>
      </c>
      <c r="B51" s="8">
        <v>3651</v>
      </c>
      <c r="C51" s="9" t="s">
        <v>731</v>
      </c>
      <c r="D51" s="90"/>
      <c r="E51" s="143"/>
      <c r="F51" s="143"/>
      <c r="G51" s="143"/>
      <c r="H51" s="143"/>
      <c r="I51" s="144"/>
      <c r="J51" s="83"/>
      <c r="K51" s="84"/>
      <c r="L51" s="84"/>
      <c r="M51" s="84"/>
      <c r="N51" s="84"/>
      <c r="O51" s="99"/>
      <c r="P51" s="259" t="s">
        <v>1268</v>
      </c>
      <c r="Q51" s="256"/>
      <c r="R51" s="256"/>
      <c r="S51" s="256"/>
      <c r="T51" s="256"/>
      <c r="U51" s="277"/>
      <c r="V51" s="16"/>
      <c r="W51" s="16"/>
      <c r="X51" s="16"/>
      <c r="Y51" s="16"/>
      <c r="Z51" s="28"/>
      <c r="AA51" s="28"/>
      <c r="AB51" s="16"/>
      <c r="AC51" s="44"/>
      <c r="AD51" s="45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26"/>
      <c r="AP51" s="39"/>
      <c r="AQ51" s="40"/>
      <c r="AR51" s="87"/>
      <c r="AS51" s="88"/>
      <c r="AT51" s="88"/>
      <c r="AU51" s="89"/>
      <c r="AV51" s="76"/>
      <c r="AW51" s="77"/>
      <c r="AX51" s="77"/>
      <c r="AY51" s="78"/>
      <c r="AZ51" s="195">
        <f>ROUND(E45*(1+AT9),0)+(ROUND(K45*(1+AX9),0))+(ROUND(R53,0))</f>
        <v>895</v>
      </c>
      <c r="BA51" s="29"/>
      <c r="BB51" s="215"/>
    </row>
    <row r="52" spans="1:54" s="155" customFormat="1" ht="17.100000000000001" customHeight="1">
      <c r="A52" s="7">
        <v>16</v>
      </c>
      <c r="B52" s="8">
        <v>3652</v>
      </c>
      <c r="C52" s="9" t="s">
        <v>732</v>
      </c>
      <c r="D52" s="145"/>
      <c r="E52" s="143"/>
      <c r="F52" s="143"/>
      <c r="G52" s="143"/>
      <c r="H52" s="143"/>
      <c r="I52" s="144"/>
      <c r="J52" s="83"/>
      <c r="K52" s="84"/>
      <c r="L52" s="84"/>
      <c r="M52" s="84"/>
      <c r="N52" s="84"/>
      <c r="O52" s="99"/>
      <c r="P52" s="257"/>
      <c r="Q52" s="258"/>
      <c r="R52" s="258"/>
      <c r="S52" s="258"/>
      <c r="T52" s="258"/>
      <c r="U52" s="278"/>
      <c r="V52" s="19"/>
      <c r="W52" s="20"/>
      <c r="X52" s="20"/>
      <c r="Y52" s="20"/>
      <c r="Z52" s="31"/>
      <c r="AA52" s="31"/>
      <c r="AB52" s="122"/>
      <c r="AC52" s="122"/>
      <c r="AD52" s="129"/>
      <c r="AE52" s="43" t="s">
        <v>1853</v>
      </c>
      <c r="AF52" s="20"/>
      <c r="AG52" s="20"/>
      <c r="AH52" s="20"/>
      <c r="AI52" s="20"/>
      <c r="AJ52" s="20"/>
      <c r="AK52" s="20"/>
      <c r="AL52" s="20"/>
      <c r="AM52" s="20"/>
      <c r="AN52" s="20"/>
      <c r="AO52" s="22" t="s">
        <v>1792</v>
      </c>
      <c r="AP52" s="230">
        <v>1</v>
      </c>
      <c r="AQ52" s="231"/>
      <c r="AR52" s="87"/>
      <c r="AS52" s="88"/>
      <c r="AT52" s="88"/>
      <c r="AU52" s="89"/>
      <c r="AV52" s="76"/>
      <c r="AW52" s="77"/>
      <c r="AX52" s="77"/>
      <c r="AY52" s="78"/>
      <c r="AZ52" s="195">
        <f>ROUND(ROUND(E45*AP52,0)*(1+AT9),0)+(ROUND(ROUND(K45*AP52,0)*(1+AX9),0))+(ROUND(R53*AP52,0))</f>
        <v>895</v>
      </c>
      <c r="BA52" s="29"/>
      <c r="BB52" s="215"/>
    </row>
    <row r="53" spans="1:54" s="155" customFormat="1" ht="17.100000000000001" customHeight="1">
      <c r="A53" s="7">
        <v>16</v>
      </c>
      <c r="B53" s="8">
        <v>3653</v>
      </c>
      <c r="C53" s="9" t="s">
        <v>509</v>
      </c>
      <c r="D53" s="55"/>
      <c r="E53" s="65"/>
      <c r="F53" s="65"/>
      <c r="G53" s="14"/>
      <c r="H53" s="142"/>
      <c r="I53" s="133"/>
      <c r="J53" s="24"/>
      <c r="K53" s="65"/>
      <c r="L53" s="65"/>
      <c r="M53" s="14"/>
      <c r="N53" s="142"/>
      <c r="O53" s="133"/>
      <c r="P53" s="140"/>
      <c r="Q53" s="135"/>
      <c r="R53" s="261">
        <v>341</v>
      </c>
      <c r="S53" s="261"/>
      <c r="T53" s="14" t="s">
        <v>121</v>
      </c>
      <c r="U53" s="135"/>
      <c r="V53" s="117" t="s">
        <v>265</v>
      </c>
      <c r="W53" s="92"/>
      <c r="X53" s="92"/>
      <c r="Y53" s="92"/>
      <c r="Z53" s="92"/>
      <c r="AA53" s="92"/>
      <c r="AB53" s="24" t="s">
        <v>1792</v>
      </c>
      <c r="AC53" s="239">
        <v>0.7</v>
      </c>
      <c r="AD53" s="240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26"/>
      <c r="AP53" s="39"/>
      <c r="AQ53" s="40"/>
      <c r="AR53" s="163"/>
      <c r="AS53" s="24"/>
      <c r="AT53" s="85"/>
      <c r="AU53" s="86"/>
      <c r="AV53" s="42"/>
      <c r="AW53" s="24"/>
      <c r="AX53" s="85"/>
      <c r="AY53" s="86"/>
      <c r="AZ53" s="195">
        <f>ROUND(ROUND(E45*AC54,0)*(1+AT9),0)+(ROUND(ROUND(K45*AC54,0)*(1+AX9),0))+(ROUND(R53*AC54,0))</f>
        <v>626</v>
      </c>
      <c r="BA53" s="29"/>
      <c r="BB53" s="215">
        <f t="shared" si="3"/>
        <v>734</v>
      </c>
    </row>
    <row r="54" spans="1:54" s="155" customFormat="1" ht="17.100000000000001" hidden="1" customHeight="1">
      <c r="A54" s="7">
        <v>16</v>
      </c>
      <c r="B54" s="8">
        <v>3654</v>
      </c>
      <c r="C54" s="9" t="s">
        <v>510</v>
      </c>
      <c r="D54" s="55"/>
      <c r="E54" s="56"/>
      <c r="F54" s="56"/>
      <c r="G54" s="142"/>
      <c r="H54" s="142"/>
      <c r="I54" s="133"/>
      <c r="J54" s="142"/>
      <c r="K54" s="142"/>
      <c r="L54" s="142"/>
      <c r="M54" s="14"/>
      <c r="N54" s="27"/>
      <c r="O54" s="133"/>
      <c r="P54" s="61"/>
      <c r="Q54" s="59"/>
      <c r="R54" s="59"/>
      <c r="S54" s="59"/>
      <c r="T54" s="59"/>
      <c r="U54" s="60"/>
      <c r="V54" s="96"/>
      <c r="W54" s="97"/>
      <c r="X54" s="97"/>
      <c r="Y54" s="97"/>
      <c r="Z54" s="97"/>
      <c r="AA54" s="97"/>
      <c r="AB54" s="22" t="s">
        <v>1792</v>
      </c>
      <c r="AC54" s="266">
        <v>0.7</v>
      </c>
      <c r="AD54" s="267"/>
      <c r="AE54" s="43" t="s">
        <v>1853</v>
      </c>
      <c r="AF54" s="20"/>
      <c r="AG54" s="20"/>
      <c r="AH54" s="20"/>
      <c r="AI54" s="20"/>
      <c r="AJ54" s="20"/>
      <c r="AK54" s="20"/>
      <c r="AL54" s="20"/>
      <c r="AM54" s="20"/>
      <c r="AN54" s="20"/>
      <c r="AO54" s="22" t="s">
        <v>1792</v>
      </c>
      <c r="AP54" s="230">
        <v>1</v>
      </c>
      <c r="AQ54" s="231"/>
      <c r="AR54" s="163"/>
      <c r="AS54" s="121"/>
      <c r="AT54" s="121"/>
      <c r="AU54" s="47"/>
      <c r="AV54" s="54"/>
      <c r="AW54" s="27"/>
      <c r="AX54" s="27"/>
      <c r="AY54" s="47"/>
      <c r="AZ54" s="196">
        <f>ROUND(ROUND(ROUND(E45*AC54,0)*AP54,0)*(1+AT9),0)+(ROUND(ROUND(ROUND(K45*AC54,0)*AP54,0)*(1+AX9),0))+(ROUND(ROUND(R53*AC54,0)*AP54,0))</f>
        <v>626</v>
      </c>
      <c r="BA54" s="29"/>
      <c r="BB54" s="215">
        <f t="shared" si="3"/>
        <v>393</v>
      </c>
    </row>
    <row r="55" spans="1:54" s="155" customFormat="1" ht="17.100000000000001" customHeight="1">
      <c r="A55" s="7">
        <v>16</v>
      </c>
      <c r="B55" s="8">
        <v>3655</v>
      </c>
      <c r="C55" s="9" t="s">
        <v>733</v>
      </c>
      <c r="D55" s="90"/>
      <c r="E55" s="143"/>
      <c r="F55" s="143"/>
      <c r="G55" s="143"/>
      <c r="H55" s="143"/>
      <c r="I55" s="144"/>
      <c r="J55" s="83"/>
      <c r="K55" s="84"/>
      <c r="L55" s="84"/>
      <c r="M55" s="84"/>
      <c r="N55" s="84"/>
      <c r="O55" s="99"/>
      <c r="P55" s="259" t="s">
        <v>1269</v>
      </c>
      <c r="Q55" s="256"/>
      <c r="R55" s="256"/>
      <c r="S55" s="256"/>
      <c r="T55" s="256"/>
      <c r="U55" s="277"/>
      <c r="V55" s="16"/>
      <c r="W55" s="16"/>
      <c r="X55" s="16"/>
      <c r="Y55" s="16"/>
      <c r="Z55" s="28"/>
      <c r="AA55" s="28"/>
      <c r="AB55" s="16"/>
      <c r="AC55" s="44"/>
      <c r="AD55" s="45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26"/>
      <c r="AP55" s="39"/>
      <c r="AQ55" s="40"/>
      <c r="AR55" s="87"/>
      <c r="AS55" s="88"/>
      <c r="AT55" s="88"/>
      <c r="AU55" s="89"/>
      <c r="AV55" s="76"/>
      <c r="AW55" s="77"/>
      <c r="AX55" s="77"/>
      <c r="AY55" s="78"/>
      <c r="AZ55" s="195">
        <f>ROUND(E45*(1+AT9),0)+(ROUND(K45*(1+AX9),0))+(ROUND(R57,0))</f>
        <v>976</v>
      </c>
      <c r="BA55" s="29"/>
      <c r="BB55" s="215"/>
    </row>
    <row r="56" spans="1:54" s="155" customFormat="1" ht="17.100000000000001" customHeight="1">
      <c r="A56" s="7">
        <v>16</v>
      </c>
      <c r="B56" s="8">
        <v>3656</v>
      </c>
      <c r="C56" s="9" t="s">
        <v>734</v>
      </c>
      <c r="D56" s="145"/>
      <c r="E56" s="143"/>
      <c r="F56" s="143"/>
      <c r="G56" s="143"/>
      <c r="H56" s="143"/>
      <c r="I56" s="144"/>
      <c r="J56" s="83"/>
      <c r="K56" s="84"/>
      <c r="L56" s="84"/>
      <c r="M56" s="84"/>
      <c r="N56" s="84"/>
      <c r="O56" s="99"/>
      <c r="P56" s="257"/>
      <c r="Q56" s="258"/>
      <c r="R56" s="258"/>
      <c r="S56" s="258"/>
      <c r="T56" s="258"/>
      <c r="U56" s="278"/>
      <c r="V56" s="19"/>
      <c r="W56" s="20"/>
      <c r="X56" s="20"/>
      <c r="Y56" s="20"/>
      <c r="Z56" s="31"/>
      <c r="AA56" s="31"/>
      <c r="AB56" s="122"/>
      <c r="AC56" s="122"/>
      <c r="AD56" s="129"/>
      <c r="AE56" s="43" t="s">
        <v>1853</v>
      </c>
      <c r="AF56" s="20"/>
      <c r="AG56" s="20"/>
      <c r="AH56" s="20"/>
      <c r="AI56" s="20"/>
      <c r="AJ56" s="20"/>
      <c r="AK56" s="20"/>
      <c r="AL56" s="20"/>
      <c r="AM56" s="20"/>
      <c r="AN56" s="20"/>
      <c r="AO56" s="22" t="s">
        <v>1792</v>
      </c>
      <c r="AP56" s="230">
        <v>1</v>
      </c>
      <c r="AQ56" s="231"/>
      <c r="AR56" s="87"/>
      <c r="AS56" s="88"/>
      <c r="AT56" s="88"/>
      <c r="AU56" s="89"/>
      <c r="AV56" s="76"/>
      <c r="AW56" s="77"/>
      <c r="AX56" s="77"/>
      <c r="AY56" s="78"/>
      <c r="AZ56" s="195">
        <f>ROUND(ROUND(E45*AP56,0)*(1+AT9),0)+(ROUND(ROUND(K45*AP56,0)*(1+AX9),0))+(ROUND(R57*AP56,0))</f>
        <v>976</v>
      </c>
      <c r="BA56" s="29"/>
      <c r="BB56" s="215"/>
    </row>
    <row r="57" spans="1:54" s="155" customFormat="1" ht="17.100000000000001" customHeight="1">
      <c r="A57" s="7">
        <v>16</v>
      </c>
      <c r="B57" s="8">
        <v>3657</v>
      </c>
      <c r="C57" s="9" t="s">
        <v>511</v>
      </c>
      <c r="D57" s="55"/>
      <c r="E57" s="65"/>
      <c r="F57" s="65"/>
      <c r="G57" s="14"/>
      <c r="H57" s="142"/>
      <c r="I57" s="133"/>
      <c r="J57" s="24"/>
      <c r="K57" s="65"/>
      <c r="L57" s="65"/>
      <c r="M57" s="14"/>
      <c r="N57" s="142"/>
      <c r="O57" s="133"/>
      <c r="P57" s="140"/>
      <c r="Q57" s="135"/>
      <c r="R57" s="261">
        <v>422</v>
      </c>
      <c r="S57" s="261"/>
      <c r="T57" s="14" t="s">
        <v>121</v>
      </c>
      <c r="U57" s="135"/>
      <c r="V57" s="117" t="s">
        <v>265</v>
      </c>
      <c r="W57" s="92"/>
      <c r="X57" s="92"/>
      <c r="Y57" s="92"/>
      <c r="Z57" s="92"/>
      <c r="AA57" s="92"/>
      <c r="AB57" s="24" t="s">
        <v>1792</v>
      </c>
      <c r="AC57" s="239">
        <v>0.7</v>
      </c>
      <c r="AD57" s="240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26"/>
      <c r="AP57" s="39"/>
      <c r="AQ57" s="40"/>
      <c r="AR57" s="163"/>
      <c r="AS57" s="24"/>
      <c r="AT57" s="85"/>
      <c r="AU57" s="86"/>
      <c r="AV57" s="42"/>
      <c r="AW57" s="24"/>
      <c r="AX57" s="85"/>
      <c r="AY57" s="86"/>
      <c r="AZ57" s="195">
        <f>ROUND(ROUND(E45*AC58,0)*(1+AT9),0)+(ROUND(ROUND(K45*AC58,0)*(1+AX9),0))+(ROUND(R57*AC58,0))</f>
        <v>682</v>
      </c>
      <c r="BA57" s="29"/>
      <c r="BB57" s="215">
        <f t="shared" si="3"/>
        <v>815</v>
      </c>
    </row>
    <row r="58" spans="1:54" s="155" customFormat="1" ht="17.100000000000001" hidden="1" customHeight="1">
      <c r="A58" s="7">
        <v>16</v>
      </c>
      <c r="B58" s="8">
        <v>3658</v>
      </c>
      <c r="C58" s="9" t="s">
        <v>512</v>
      </c>
      <c r="D58" s="57"/>
      <c r="E58" s="58"/>
      <c r="F58" s="58"/>
      <c r="G58" s="137"/>
      <c r="H58" s="137"/>
      <c r="I58" s="141"/>
      <c r="J58" s="137"/>
      <c r="K58" s="137"/>
      <c r="L58" s="137"/>
      <c r="M58" s="20"/>
      <c r="N58" s="59"/>
      <c r="O58" s="141"/>
      <c r="P58" s="61"/>
      <c r="Q58" s="59"/>
      <c r="R58" s="59"/>
      <c r="S58" s="59"/>
      <c r="T58" s="59"/>
      <c r="U58" s="60"/>
      <c r="V58" s="96"/>
      <c r="W58" s="97"/>
      <c r="X58" s="97"/>
      <c r="Y58" s="97"/>
      <c r="Z58" s="97"/>
      <c r="AA58" s="97"/>
      <c r="AB58" s="22" t="s">
        <v>1792</v>
      </c>
      <c r="AC58" s="266">
        <v>0.7</v>
      </c>
      <c r="AD58" s="267"/>
      <c r="AE58" s="43" t="s">
        <v>1853</v>
      </c>
      <c r="AF58" s="20"/>
      <c r="AG58" s="20"/>
      <c r="AH58" s="20"/>
      <c r="AI58" s="20"/>
      <c r="AJ58" s="20"/>
      <c r="AK58" s="20"/>
      <c r="AL58" s="20"/>
      <c r="AM58" s="20"/>
      <c r="AN58" s="20"/>
      <c r="AO58" s="22" t="s">
        <v>1792</v>
      </c>
      <c r="AP58" s="230">
        <v>1</v>
      </c>
      <c r="AQ58" s="231"/>
      <c r="AR58" s="163"/>
      <c r="AS58" s="121"/>
      <c r="AT58" s="121"/>
      <c r="AU58" s="47"/>
      <c r="AV58" s="54"/>
      <c r="AW58" s="27"/>
      <c r="AX58" s="27"/>
      <c r="AY58" s="47"/>
      <c r="AZ58" s="196">
        <f>ROUND(ROUND(ROUND(E45*AC58,0)*AP58,0)*(1+AT9),0)+(ROUND(ROUND(ROUND(K45*AC58,0)*AP58,0)*(1+AX9),0))+(ROUND(ROUND(R57*AC58,0)*AP58,0))</f>
        <v>682</v>
      </c>
      <c r="BA58" s="29"/>
    </row>
    <row r="59" spans="1:54" s="155" customFormat="1" ht="17.100000000000001" customHeight="1">
      <c r="A59" s="7">
        <v>16</v>
      </c>
      <c r="B59" s="8">
        <v>3659</v>
      </c>
      <c r="C59" s="9" t="s">
        <v>735</v>
      </c>
      <c r="D59" s="242" t="s">
        <v>1270</v>
      </c>
      <c r="E59" s="256"/>
      <c r="F59" s="256"/>
      <c r="G59" s="256"/>
      <c r="H59" s="256"/>
      <c r="I59" s="277"/>
      <c r="J59" s="232" t="s">
        <v>1256</v>
      </c>
      <c r="K59" s="233"/>
      <c r="L59" s="233"/>
      <c r="M59" s="233"/>
      <c r="N59" s="233"/>
      <c r="O59" s="233"/>
      <c r="P59" s="259" t="s">
        <v>256</v>
      </c>
      <c r="Q59" s="256"/>
      <c r="R59" s="256"/>
      <c r="S59" s="256"/>
      <c r="T59" s="256"/>
      <c r="U59" s="277"/>
      <c r="V59" s="16"/>
      <c r="W59" s="16"/>
      <c r="X59" s="16"/>
      <c r="Y59" s="16"/>
      <c r="Z59" s="28"/>
      <c r="AA59" s="28"/>
      <c r="AB59" s="16"/>
      <c r="AC59" s="44"/>
      <c r="AD59" s="45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26"/>
      <c r="AP59" s="39"/>
      <c r="AQ59" s="40"/>
      <c r="AR59" s="87"/>
      <c r="AS59" s="88"/>
      <c r="AT59" s="88"/>
      <c r="AU59" s="89"/>
      <c r="AV59" s="76"/>
      <c r="AW59" s="77"/>
      <c r="AX59" s="77"/>
      <c r="AY59" s="78"/>
      <c r="AZ59" s="195">
        <f>ROUND(E61*(1+AT9),0)+(ROUND(K61*(1+AX9),0))+(ROUND(R61,0))</f>
        <v>894</v>
      </c>
      <c r="BA59" s="29"/>
    </row>
    <row r="60" spans="1:54" s="155" customFormat="1" ht="17.100000000000001" customHeight="1">
      <c r="A60" s="7">
        <v>16</v>
      </c>
      <c r="B60" s="8">
        <v>3660</v>
      </c>
      <c r="C60" s="9" t="s">
        <v>736</v>
      </c>
      <c r="D60" s="257"/>
      <c r="E60" s="258"/>
      <c r="F60" s="258"/>
      <c r="G60" s="258"/>
      <c r="H60" s="258"/>
      <c r="I60" s="278"/>
      <c r="J60" s="234"/>
      <c r="K60" s="235"/>
      <c r="L60" s="235"/>
      <c r="M60" s="235"/>
      <c r="N60" s="235"/>
      <c r="O60" s="235"/>
      <c r="P60" s="257"/>
      <c r="Q60" s="258"/>
      <c r="R60" s="258"/>
      <c r="S60" s="258"/>
      <c r="T60" s="258"/>
      <c r="U60" s="278"/>
      <c r="V60" s="19"/>
      <c r="W60" s="20"/>
      <c r="X60" s="20"/>
      <c r="Y60" s="20"/>
      <c r="Z60" s="31"/>
      <c r="AA60" s="31"/>
      <c r="AB60" s="122"/>
      <c r="AC60" s="122"/>
      <c r="AD60" s="129"/>
      <c r="AE60" s="43" t="s">
        <v>1853</v>
      </c>
      <c r="AF60" s="20"/>
      <c r="AG60" s="20"/>
      <c r="AH60" s="20"/>
      <c r="AI60" s="20"/>
      <c r="AJ60" s="20"/>
      <c r="AK60" s="20"/>
      <c r="AL60" s="20"/>
      <c r="AM60" s="20"/>
      <c r="AN60" s="20"/>
      <c r="AO60" s="22" t="s">
        <v>1792</v>
      </c>
      <c r="AP60" s="230">
        <v>1</v>
      </c>
      <c r="AQ60" s="231"/>
      <c r="AR60" s="87"/>
      <c r="AS60" s="88"/>
      <c r="AT60" s="88"/>
      <c r="AU60" s="89"/>
      <c r="AV60" s="76"/>
      <c r="AW60" s="77"/>
      <c r="AX60" s="77"/>
      <c r="AY60" s="78"/>
      <c r="AZ60" s="195">
        <f>ROUND(ROUND(E61*AP60,0)*(1+AT9),0)+(ROUND(ROUND(K61*AP60,0)*(1+AX9),0))+(ROUND(R61*AP60,0))</f>
        <v>894</v>
      </c>
      <c r="BA60" s="29"/>
    </row>
    <row r="61" spans="1:54" s="155" customFormat="1" ht="17.100000000000001" customHeight="1">
      <c r="A61" s="7">
        <v>16</v>
      </c>
      <c r="B61" s="8">
        <v>3661</v>
      </c>
      <c r="C61" s="9" t="s">
        <v>513</v>
      </c>
      <c r="D61" s="55"/>
      <c r="E61" s="261">
        <v>393</v>
      </c>
      <c r="F61" s="261"/>
      <c r="G61" s="14" t="s">
        <v>121</v>
      </c>
      <c r="H61" s="135"/>
      <c r="I61" s="133"/>
      <c r="J61" s="24"/>
      <c r="K61" s="260">
        <v>178</v>
      </c>
      <c r="L61" s="260"/>
      <c r="M61" s="14" t="s">
        <v>121</v>
      </c>
      <c r="N61" s="135"/>
      <c r="O61" s="135"/>
      <c r="P61" s="140"/>
      <c r="Q61" s="135"/>
      <c r="R61" s="260">
        <v>81</v>
      </c>
      <c r="S61" s="260"/>
      <c r="T61" s="14" t="s">
        <v>121</v>
      </c>
      <c r="U61" s="135"/>
      <c r="V61" s="117" t="s">
        <v>265</v>
      </c>
      <c r="W61" s="92"/>
      <c r="X61" s="92"/>
      <c r="Y61" s="92"/>
      <c r="Z61" s="92"/>
      <c r="AA61" s="92"/>
      <c r="AB61" s="24" t="s">
        <v>1792</v>
      </c>
      <c r="AC61" s="239">
        <v>0.7</v>
      </c>
      <c r="AD61" s="240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26"/>
      <c r="AP61" s="39"/>
      <c r="AQ61" s="40"/>
      <c r="AR61" s="163"/>
      <c r="AS61" s="24"/>
      <c r="AT61" s="85"/>
      <c r="AU61" s="86"/>
      <c r="AV61" s="42"/>
      <c r="AW61" s="24"/>
      <c r="AX61" s="85"/>
      <c r="AY61" s="86"/>
      <c r="AZ61" s="195">
        <f>ROUND(ROUND(E61*AC62,0)*(1+AT9),0)+(ROUND(ROUND(K61*AC62,0)*(1+AX9),0))+(ROUND(R61*AC62,0))</f>
        <v>626</v>
      </c>
      <c r="BA61" s="29"/>
      <c r="BB61" s="215">
        <f>$E$61+$K$61+R61</f>
        <v>652</v>
      </c>
    </row>
    <row r="62" spans="1:54" s="155" customFormat="1" ht="17.100000000000001" hidden="1" customHeight="1">
      <c r="A62" s="7">
        <v>16</v>
      </c>
      <c r="B62" s="8">
        <v>3662</v>
      </c>
      <c r="C62" s="9" t="s">
        <v>514</v>
      </c>
      <c r="D62" s="55"/>
      <c r="E62" s="56"/>
      <c r="F62" s="56"/>
      <c r="G62" s="142"/>
      <c r="H62" s="142"/>
      <c r="I62" s="133"/>
      <c r="J62" s="142"/>
      <c r="K62" s="142"/>
      <c r="L62" s="142"/>
      <c r="M62" s="14"/>
      <c r="N62" s="27"/>
      <c r="O62" s="133"/>
      <c r="P62" s="61"/>
      <c r="Q62" s="59"/>
      <c r="R62" s="59"/>
      <c r="S62" s="59"/>
      <c r="T62" s="59"/>
      <c r="U62" s="60"/>
      <c r="V62" s="96"/>
      <c r="W62" s="97"/>
      <c r="X62" s="97"/>
      <c r="Y62" s="97"/>
      <c r="Z62" s="97"/>
      <c r="AA62" s="97"/>
      <c r="AB62" s="22" t="s">
        <v>1792</v>
      </c>
      <c r="AC62" s="266">
        <v>0.7</v>
      </c>
      <c r="AD62" s="267"/>
      <c r="AE62" s="43" t="s">
        <v>1853</v>
      </c>
      <c r="AF62" s="20"/>
      <c r="AG62" s="20"/>
      <c r="AH62" s="20"/>
      <c r="AI62" s="20"/>
      <c r="AJ62" s="20"/>
      <c r="AK62" s="20"/>
      <c r="AL62" s="20"/>
      <c r="AM62" s="20"/>
      <c r="AN62" s="20"/>
      <c r="AO62" s="22" t="s">
        <v>1792</v>
      </c>
      <c r="AP62" s="230">
        <v>1</v>
      </c>
      <c r="AQ62" s="231"/>
      <c r="AR62" s="163"/>
      <c r="AS62" s="121"/>
      <c r="AT62" s="121"/>
      <c r="AU62" s="47"/>
      <c r="AV62" s="54"/>
      <c r="AW62" s="27"/>
      <c r="AX62" s="27"/>
      <c r="AY62" s="47"/>
      <c r="AZ62" s="196">
        <f>ROUND(ROUND(ROUND(E61*AC62,0)*AP62,0)*(1+AT9),0)+(ROUND(ROUND(ROUND(K61*AC62,0)*AP62,0)*(1+AX9),0))+(ROUND(ROUND(R61*AC62,0)*AP62,0))</f>
        <v>626</v>
      </c>
      <c r="BA62" s="29"/>
      <c r="BB62" s="215">
        <f t="shared" ref="BB62:BB69" si="4">$E$61+$K$61+R62</f>
        <v>571</v>
      </c>
    </row>
    <row r="63" spans="1:54" s="155" customFormat="1" ht="17.100000000000001" customHeight="1">
      <c r="A63" s="7">
        <v>16</v>
      </c>
      <c r="B63" s="8">
        <v>3663</v>
      </c>
      <c r="C63" s="9" t="s">
        <v>737</v>
      </c>
      <c r="D63" s="90"/>
      <c r="E63" s="143"/>
      <c r="F63" s="143"/>
      <c r="G63" s="143"/>
      <c r="H63" s="143"/>
      <c r="I63" s="144"/>
      <c r="J63" s="83"/>
      <c r="K63" s="84"/>
      <c r="L63" s="84"/>
      <c r="M63" s="84"/>
      <c r="N63" s="84"/>
      <c r="O63" s="99"/>
      <c r="P63" s="259" t="s">
        <v>1265</v>
      </c>
      <c r="Q63" s="256"/>
      <c r="R63" s="256"/>
      <c r="S63" s="256"/>
      <c r="T63" s="256"/>
      <c r="U63" s="277"/>
      <c r="V63" s="16"/>
      <c r="W63" s="16"/>
      <c r="X63" s="16"/>
      <c r="Y63" s="16"/>
      <c r="Z63" s="28"/>
      <c r="AA63" s="28"/>
      <c r="AB63" s="16"/>
      <c r="AC63" s="44"/>
      <c r="AD63" s="45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26"/>
      <c r="AP63" s="39"/>
      <c r="AQ63" s="40"/>
      <c r="AR63" s="87"/>
      <c r="AS63" s="88"/>
      <c r="AT63" s="88"/>
      <c r="AU63" s="89"/>
      <c r="AV63" s="76"/>
      <c r="AW63" s="77"/>
      <c r="AX63" s="77"/>
      <c r="AY63" s="78"/>
      <c r="AZ63" s="195">
        <f>ROUND(E61*(1+AT9),0)+(ROUND(K61*(1+AX9),0))+(ROUND(R65,0))</f>
        <v>976</v>
      </c>
      <c r="BA63" s="29"/>
      <c r="BB63" s="215"/>
    </row>
    <row r="64" spans="1:54" s="155" customFormat="1" ht="17.100000000000001" customHeight="1">
      <c r="A64" s="7">
        <v>16</v>
      </c>
      <c r="B64" s="8">
        <v>3664</v>
      </c>
      <c r="C64" s="9" t="s">
        <v>738</v>
      </c>
      <c r="D64" s="145"/>
      <c r="E64" s="143"/>
      <c r="F64" s="143"/>
      <c r="G64" s="143"/>
      <c r="H64" s="143"/>
      <c r="I64" s="144"/>
      <c r="J64" s="83"/>
      <c r="K64" s="84"/>
      <c r="L64" s="84"/>
      <c r="M64" s="84"/>
      <c r="N64" s="84"/>
      <c r="O64" s="99"/>
      <c r="P64" s="257"/>
      <c r="Q64" s="258"/>
      <c r="R64" s="258"/>
      <c r="S64" s="258"/>
      <c r="T64" s="258"/>
      <c r="U64" s="278"/>
      <c r="V64" s="19"/>
      <c r="W64" s="20"/>
      <c r="X64" s="20"/>
      <c r="Y64" s="20"/>
      <c r="Z64" s="31"/>
      <c r="AA64" s="31"/>
      <c r="AB64" s="122"/>
      <c r="AC64" s="122"/>
      <c r="AD64" s="129"/>
      <c r="AE64" s="43" t="s">
        <v>1853</v>
      </c>
      <c r="AF64" s="20"/>
      <c r="AG64" s="20"/>
      <c r="AH64" s="20"/>
      <c r="AI64" s="20"/>
      <c r="AJ64" s="20"/>
      <c r="AK64" s="20"/>
      <c r="AL64" s="20"/>
      <c r="AM64" s="20"/>
      <c r="AN64" s="20"/>
      <c r="AO64" s="22" t="s">
        <v>1792</v>
      </c>
      <c r="AP64" s="230">
        <v>1</v>
      </c>
      <c r="AQ64" s="231"/>
      <c r="AR64" s="87"/>
      <c r="AS64" s="88"/>
      <c r="AT64" s="88"/>
      <c r="AU64" s="89"/>
      <c r="AV64" s="76"/>
      <c r="AW64" s="77"/>
      <c r="AX64" s="77"/>
      <c r="AY64" s="78"/>
      <c r="AZ64" s="195">
        <f>ROUND(ROUND(E61*AP64,0)*(1+AT9),0)+(ROUND(ROUND(K61*AP64,0)*(1+AX9),0))+(ROUND(R65*AP64,0))</f>
        <v>976</v>
      </c>
      <c r="BA64" s="29"/>
      <c r="BB64" s="215"/>
    </row>
    <row r="65" spans="1:54" s="155" customFormat="1" ht="17.100000000000001" customHeight="1">
      <c r="A65" s="7">
        <v>16</v>
      </c>
      <c r="B65" s="8">
        <v>3665</v>
      </c>
      <c r="C65" s="9" t="s">
        <v>515</v>
      </c>
      <c r="D65" s="55"/>
      <c r="E65" s="65"/>
      <c r="F65" s="65"/>
      <c r="G65" s="14"/>
      <c r="H65" s="142"/>
      <c r="I65" s="133"/>
      <c r="J65" s="24"/>
      <c r="K65" s="65"/>
      <c r="L65" s="65"/>
      <c r="M65" s="14"/>
      <c r="N65" s="142"/>
      <c r="O65" s="133"/>
      <c r="P65" s="140"/>
      <c r="Q65" s="135"/>
      <c r="R65" s="261">
        <v>163</v>
      </c>
      <c r="S65" s="261"/>
      <c r="T65" s="14" t="s">
        <v>121</v>
      </c>
      <c r="U65" s="135"/>
      <c r="V65" s="117" t="s">
        <v>265</v>
      </c>
      <c r="W65" s="92"/>
      <c r="X65" s="92"/>
      <c r="Y65" s="92"/>
      <c r="Z65" s="92"/>
      <c r="AA65" s="92"/>
      <c r="AB65" s="24" t="s">
        <v>1792</v>
      </c>
      <c r="AC65" s="239">
        <v>0.7</v>
      </c>
      <c r="AD65" s="240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26"/>
      <c r="AP65" s="39"/>
      <c r="AQ65" s="40"/>
      <c r="AR65" s="163"/>
      <c r="AS65" s="24"/>
      <c r="AT65" s="85"/>
      <c r="AU65" s="86"/>
      <c r="AV65" s="42"/>
      <c r="AW65" s="24"/>
      <c r="AX65" s="85"/>
      <c r="AY65" s="86"/>
      <c r="AZ65" s="195">
        <f>ROUND(ROUND(E61*AC66,0)*(1+AT9),0)+(ROUND(ROUND(K61*AC66,0)*(1+AX9),0))+(ROUND(R65*AC66,0))</f>
        <v>683</v>
      </c>
      <c r="BA65" s="29"/>
      <c r="BB65" s="215">
        <f t="shared" si="4"/>
        <v>734</v>
      </c>
    </row>
    <row r="66" spans="1:54" s="155" customFormat="1" ht="17.100000000000001" hidden="1" customHeight="1">
      <c r="A66" s="7">
        <v>16</v>
      </c>
      <c r="B66" s="8">
        <v>3666</v>
      </c>
      <c r="C66" s="9" t="s">
        <v>516</v>
      </c>
      <c r="D66" s="55"/>
      <c r="E66" s="56"/>
      <c r="F66" s="56"/>
      <c r="G66" s="142"/>
      <c r="H66" s="142"/>
      <c r="I66" s="133"/>
      <c r="J66" s="142"/>
      <c r="K66" s="142"/>
      <c r="L66" s="142"/>
      <c r="M66" s="14"/>
      <c r="N66" s="27"/>
      <c r="O66" s="133"/>
      <c r="P66" s="61"/>
      <c r="Q66" s="59"/>
      <c r="R66" s="59"/>
      <c r="S66" s="59"/>
      <c r="T66" s="59"/>
      <c r="U66" s="60"/>
      <c r="V66" s="96"/>
      <c r="W66" s="97"/>
      <c r="X66" s="97"/>
      <c r="Y66" s="97"/>
      <c r="Z66" s="97"/>
      <c r="AA66" s="97"/>
      <c r="AB66" s="22" t="s">
        <v>1792</v>
      </c>
      <c r="AC66" s="266">
        <v>0.7</v>
      </c>
      <c r="AD66" s="267"/>
      <c r="AE66" s="43" t="s">
        <v>1853</v>
      </c>
      <c r="AF66" s="20"/>
      <c r="AG66" s="20"/>
      <c r="AH66" s="20"/>
      <c r="AI66" s="20"/>
      <c r="AJ66" s="20"/>
      <c r="AK66" s="20"/>
      <c r="AL66" s="20"/>
      <c r="AM66" s="20"/>
      <c r="AN66" s="20"/>
      <c r="AO66" s="22" t="s">
        <v>1792</v>
      </c>
      <c r="AP66" s="230">
        <v>1</v>
      </c>
      <c r="AQ66" s="231"/>
      <c r="AR66" s="163"/>
      <c r="AS66" s="121"/>
      <c r="AT66" s="121"/>
      <c r="AU66" s="47"/>
      <c r="AV66" s="54"/>
      <c r="AW66" s="27"/>
      <c r="AX66" s="27"/>
      <c r="AY66" s="47"/>
      <c r="AZ66" s="196">
        <f>ROUND(ROUND(ROUND(E61*AC66,0)*AP66,0)*(1+AT9),0)+(ROUND(ROUND(ROUND(K61*AC66,0)*AP66,0)*(1+AX9),0))+(ROUND(ROUND(R65*AC66,0)*AP66,0))</f>
        <v>683</v>
      </c>
      <c r="BA66" s="29"/>
      <c r="BB66" s="215">
        <f t="shared" si="4"/>
        <v>571</v>
      </c>
    </row>
    <row r="67" spans="1:54" s="155" customFormat="1" ht="17.100000000000001" customHeight="1">
      <c r="A67" s="7">
        <v>16</v>
      </c>
      <c r="B67" s="8">
        <v>3667</v>
      </c>
      <c r="C67" s="9" t="s">
        <v>739</v>
      </c>
      <c r="D67" s="90"/>
      <c r="E67" s="143"/>
      <c r="F67" s="143"/>
      <c r="G67" s="143"/>
      <c r="H67" s="143"/>
      <c r="I67" s="144"/>
      <c r="J67" s="83"/>
      <c r="K67" s="84"/>
      <c r="L67" s="84"/>
      <c r="M67" s="84"/>
      <c r="N67" s="84"/>
      <c r="O67" s="99"/>
      <c r="P67" s="259" t="s">
        <v>1268</v>
      </c>
      <c r="Q67" s="256"/>
      <c r="R67" s="256"/>
      <c r="S67" s="256"/>
      <c r="T67" s="256"/>
      <c r="U67" s="277"/>
      <c r="V67" s="16"/>
      <c r="W67" s="16"/>
      <c r="X67" s="16"/>
      <c r="Y67" s="16"/>
      <c r="Z67" s="28"/>
      <c r="AA67" s="28"/>
      <c r="AB67" s="16"/>
      <c r="AC67" s="44"/>
      <c r="AD67" s="45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26"/>
      <c r="AP67" s="39"/>
      <c r="AQ67" s="40"/>
      <c r="AR67" s="87"/>
      <c r="AS67" s="88"/>
      <c r="AT67" s="88"/>
      <c r="AU67" s="89"/>
      <c r="AV67" s="76"/>
      <c r="AW67" s="77"/>
      <c r="AX67" s="77"/>
      <c r="AY67" s="78"/>
      <c r="AZ67" s="195">
        <f>ROUND(E61*(1+AT9),0)+(ROUND(K61*(1+AX9),0))+(ROUND(R69,0))</f>
        <v>1057</v>
      </c>
      <c r="BA67" s="29"/>
      <c r="BB67" s="215"/>
    </row>
    <row r="68" spans="1:54" s="155" customFormat="1" ht="17.100000000000001" customHeight="1">
      <c r="A68" s="7">
        <v>16</v>
      </c>
      <c r="B68" s="8">
        <v>3668</v>
      </c>
      <c r="C68" s="9" t="s">
        <v>740</v>
      </c>
      <c r="D68" s="145"/>
      <c r="E68" s="143"/>
      <c r="F68" s="143"/>
      <c r="G68" s="143"/>
      <c r="H68" s="143"/>
      <c r="I68" s="144"/>
      <c r="J68" s="83"/>
      <c r="K68" s="84"/>
      <c r="L68" s="84"/>
      <c r="M68" s="84"/>
      <c r="N68" s="84"/>
      <c r="O68" s="99"/>
      <c r="P68" s="257"/>
      <c r="Q68" s="258"/>
      <c r="R68" s="258"/>
      <c r="S68" s="258"/>
      <c r="T68" s="258"/>
      <c r="U68" s="278"/>
      <c r="V68" s="19"/>
      <c r="W68" s="20"/>
      <c r="X68" s="20"/>
      <c r="Y68" s="20"/>
      <c r="Z68" s="31"/>
      <c r="AA68" s="31"/>
      <c r="AB68" s="122"/>
      <c r="AC68" s="122"/>
      <c r="AD68" s="129"/>
      <c r="AE68" s="43" t="s">
        <v>1853</v>
      </c>
      <c r="AF68" s="20"/>
      <c r="AG68" s="20"/>
      <c r="AH68" s="20"/>
      <c r="AI68" s="20"/>
      <c r="AJ68" s="20"/>
      <c r="AK68" s="20"/>
      <c r="AL68" s="20"/>
      <c r="AM68" s="20"/>
      <c r="AN68" s="20"/>
      <c r="AO68" s="22" t="s">
        <v>1792</v>
      </c>
      <c r="AP68" s="230">
        <v>1</v>
      </c>
      <c r="AQ68" s="231"/>
      <c r="AR68" s="87"/>
      <c r="AS68" s="88"/>
      <c r="AT68" s="88"/>
      <c r="AU68" s="89"/>
      <c r="AV68" s="76"/>
      <c r="AW68" s="77"/>
      <c r="AX68" s="77"/>
      <c r="AY68" s="78"/>
      <c r="AZ68" s="195">
        <f>ROUND(ROUND(E61*AP68,0)*(1+AT9),0)+(ROUND(ROUND(K61*AP68,0)*(1+AX9),0))+(ROUND(R69*AP68,0))</f>
        <v>1057</v>
      </c>
      <c r="BA68" s="29"/>
      <c r="BB68" s="215"/>
    </row>
    <row r="69" spans="1:54" s="155" customFormat="1" ht="17.100000000000001" customHeight="1">
      <c r="A69" s="7">
        <v>16</v>
      </c>
      <c r="B69" s="8">
        <v>3669</v>
      </c>
      <c r="C69" s="9" t="s">
        <v>517</v>
      </c>
      <c r="D69" s="55"/>
      <c r="E69" s="65"/>
      <c r="F69" s="65"/>
      <c r="G69" s="14"/>
      <c r="H69" s="142"/>
      <c r="I69" s="133"/>
      <c r="J69" s="24"/>
      <c r="K69" s="65"/>
      <c r="L69" s="65"/>
      <c r="M69" s="14"/>
      <c r="N69" s="142"/>
      <c r="O69" s="133"/>
      <c r="P69" s="140"/>
      <c r="Q69" s="135"/>
      <c r="R69" s="261">
        <v>244</v>
      </c>
      <c r="S69" s="261"/>
      <c r="T69" s="14" t="s">
        <v>121</v>
      </c>
      <c r="U69" s="135"/>
      <c r="V69" s="117" t="s">
        <v>265</v>
      </c>
      <c r="W69" s="92"/>
      <c r="X69" s="92"/>
      <c r="Y69" s="92"/>
      <c r="Z69" s="92"/>
      <c r="AA69" s="92"/>
      <c r="AB69" s="24" t="s">
        <v>1792</v>
      </c>
      <c r="AC69" s="239">
        <v>0.7</v>
      </c>
      <c r="AD69" s="240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26"/>
      <c r="AP69" s="39"/>
      <c r="AQ69" s="40"/>
      <c r="AR69" s="163"/>
      <c r="AS69" s="24"/>
      <c r="AT69" s="85"/>
      <c r="AU69" s="86"/>
      <c r="AV69" s="42"/>
      <c r="AW69" s="24"/>
      <c r="AX69" s="85"/>
      <c r="AY69" s="86"/>
      <c r="AZ69" s="195">
        <f>ROUND(ROUND(E61*AC70,0)*(1+AT9),0)+(ROUND(ROUND(K61*AC70,0)*(1+AX9),0))+(ROUND(R69*AC70,0))</f>
        <v>740</v>
      </c>
      <c r="BA69" s="29"/>
      <c r="BB69" s="215">
        <f t="shared" si="4"/>
        <v>815</v>
      </c>
    </row>
    <row r="70" spans="1:54" s="155" customFormat="1" ht="17.100000000000001" hidden="1" customHeight="1">
      <c r="A70" s="7">
        <v>16</v>
      </c>
      <c r="B70" s="8">
        <v>3670</v>
      </c>
      <c r="C70" s="9" t="s">
        <v>518</v>
      </c>
      <c r="D70" s="57"/>
      <c r="E70" s="58"/>
      <c r="F70" s="58"/>
      <c r="G70" s="137"/>
      <c r="H70" s="137"/>
      <c r="I70" s="141"/>
      <c r="J70" s="137"/>
      <c r="K70" s="137"/>
      <c r="L70" s="137"/>
      <c r="M70" s="20"/>
      <c r="N70" s="59"/>
      <c r="O70" s="141"/>
      <c r="P70" s="61"/>
      <c r="Q70" s="59"/>
      <c r="R70" s="59"/>
      <c r="S70" s="59"/>
      <c r="T70" s="59"/>
      <c r="U70" s="60"/>
      <c r="V70" s="96"/>
      <c r="W70" s="97"/>
      <c r="X70" s="97"/>
      <c r="Y70" s="97"/>
      <c r="Z70" s="97"/>
      <c r="AA70" s="97"/>
      <c r="AB70" s="22" t="s">
        <v>1792</v>
      </c>
      <c r="AC70" s="266">
        <v>0.7</v>
      </c>
      <c r="AD70" s="267"/>
      <c r="AE70" s="43" t="s">
        <v>1853</v>
      </c>
      <c r="AF70" s="20"/>
      <c r="AG70" s="20"/>
      <c r="AH70" s="20"/>
      <c r="AI70" s="20"/>
      <c r="AJ70" s="20"/>
      <c r="AK70" s="20"/>
      <c r="AL70" s="20"/>
      <c r="AM70" s="20"/>
      <c r="AN70" s="20"/>
      <c r="AO70" s="22" t="s">
        <v>1792</v>
      </c>
      <c r="AP70" s="230">
        <v>1</v>
      </c>
      <c r="AQ70" s="231"/>
      <c r="AR70" s="163"/>
      <c r="AS70" s="121"/>
      <c r="AT70" s="121"/>
      <c r="AU70" s="47"/>
      <c r="AV70" s="54"/>
      <c r="AW70" s="27"/>
      <c r="AX70" s="27"/>
      <c r="AY70" s="47"/>
      <c r="AZ70" s="196">
        <f>ROUND(ROUND(ROUND(E61*AC70,0)*AP70,0)*(1+AT9),0)+(ROUND(ROUND(ROUND(K61*AC70,0)*AP70,0)*(1+AX9),0))+(ROUND(ROUND(R69*AC70,0)*AP70,0))</f>
        <v>740</v>
      </c>
      <c r="BA70" s="29"/>
    </row>
    <row r="71" spans="1:54" s="155" customFormat="1" ht="17.100000000000001" customHeight="1">
      <c r="A71" s="7">
        <v>16</v>
      </c>
      <c r="B71" s="8">
        <v>3671</v>
      </c>
      <c r="C71" s="9" t="s">
        <v>741</v>
      </c>
      <c r="D71" s="242" t="s">
        <v>1271</v>
      </c>
      <c r="E71" s="256"/>
      <c r="F71" s="256"/>
      <c r="G71" s="256"/>
      <c r="H71" s="256"/>
      <c r="I71" s="277"/>
      <c r="J71" s="232" t="s">
        <v>1256</v>
      </c>
      <c r="K71" s="233"/>
      <c r="L71" s="233"/>
      <c r="M71" s="233"/>
      <c r="N71" s="233"/>
      <c r="O71" s="233"/>
      <c r="P71" s="259" t="s">
        <v>256</v>
      </c>
      <c r="Q71" s="256"/>
      <c r="R71" s="256"/>
      <c r="S71" s="256"/>
      <c r="T71" s="256"/>
      <c r="U71" s="277"/>
      <c r="V71" s="16"/>
      <c r="W71" s="16"/>
      <c r="X71" s="16"/>
      <c r="Y71" s="16"/>
      <c r="Z71" s="28"/>
      <c r="AA71" s="28"/>
      <c r="AB71" s="16"/>
      <c r="AC71" s="44"/>
      <c r="AD71" s="45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26"/>
      <c r="AP71" s="39"/>
      <c r="AQ71" s="40"/>
      <c r="AR71" s="87"/>
      <c r="AS71" s="88"/>
      <c r="AT71" s="88"/>
      <c r="AU71" s="89"/>
      <c r="AV71" s="76"/>
      <c r="AW71" s="77"/>
      <c r="AX71" s="77"/>
      <c r="AY71" s="78"/>
      <c r="AZ71" s="195">
        <f>ROUND(E73*(1+AT9),0)+(ROUND(K73*(1+AX9),0))+(ROUND(R73,0))</f>
        <v>1040</v>
      </c>
      <c r="BA71" s="29"/>
    </row>
    <row r="72" spans="1:54" s="155" customFormat="1" ht="17.100000000000001" customHeight="1">
      <c r="A72" s="7">
        <v>16</v>
      </c>
      <c r="B72" s="8">
        <v>3672</v>
      </c>
      <c r="C72" s="9" t="s">
        <v>742</v>
      </c>
      <c r="D72" s="257"/>
      <c r="E72" s="258"/>
      <c r="F72" s="258"/>
      <c r="G72" s="258"/>
      <c r="H72" s="258"/>
      <c r="I72" s="278"/>
      <c r="J72" s="234"/>
      <c r="K72" s="235"/>
      <c r="L72" s="235"/>
      <c r="M72" s="235"/>
      <c r="N72" s="235"/>
      <c r="O72" s="235"/>
      <c r="P72" s="257"/>
      <c r="Q72" s="258"/>
      <c r="R72" s="258"/>
      <c r="S72" s="258"/>
      <c r="T72" s="258"/>
      <c r="U72" s="278"/>
      <c r="V72" s="19"/>
      <c r="W72" s="20"/>
      <c r="X72" s="20"/>
      <c r="Y72" s="20"/>
      <c r="Z72" s="31"/>
      <c r="AA72" s="31"/>
      <c r="AB72" s="122"/>
      <c r="AC72" s="122"/>
      <c r="AD72" s="129"/>
      <c r="AE72" s="43" t="s">
        <v>1853</v>
      </c>
      <c r="AF72" s="20"/>
      <c r="AG72" s="20"/>
      <c r="AH72" s="20"/>
      <c r="AI72" s="20"/>
      <c r="AJ72" s="20"/>
      <c r="AK72" s="20"/>
      <c r="AL72" s="20"/>
      <c r="AM72" s="20"/>
      <c r="AN72" s="20"/>
      <c r="AO72" s="22" t="s">
        <v>1792</v>
      </c>
      <c r="AP72" s="230">
        <v>1</v>
      </c>
      <c r="AQ72" s="231"/>
      <c r="AR72" s="87"/>
      <c r="AS72" s="88"/>
      <c r="AT72" s="88"/>
      <c r="AU72" s="89"/>
      <c r="AV72" s="76"/>
      <c r="AW72" s="77"/>
      <c r="AX72" s="77"/>
      <c r="AY72" s="78"/>
      <c r="AZ72" s="195">
        <f>ROUND(ROUND(E73*AP72,0)*(1+AT9),0)+(ROUND(ROUND(K73*AP72,0)*(1+AX9),0))+(ROUND(R73*AP72,0))</f>
        <v>1040</v>
      </c>
      <c r="BA72" s="29"/>
    </row>
    <row r="73" spans="1:54" s="155" customFormat="1" ht="17.100000000000001" customHeight="1">
      <c r="A73" s="7">
        <v>16</v>
      </c>
      <c r="B73" s="8">
        <v>3673</v>
      </c>
      <c r="C73" s="9" t="s">
        <v>519</v>
      </c>
      <c r="D73" s="55"/>
      <c r="E73" s="261">
        <v>571</v>
      </c>
      <c r="F73" s="261"/>
      <c r="G73" s="14" t="s">
        <v>121</v>
      </c>
      <c r="H73" s="135"/>
      <c r="I73" s="133"/>
      <c r="J73" s="24"/>
      <c r="K73" s="260">
        <v>81</v>
      </c>
      <c r="L73" s="260"/>
      <c r="M73" s="14" t="s">
        <v>121</v>
      </c>
      <c r="N73" s="135"/>
      <c r="O73" s="135"/>
      <c r="P73" s="140"/>
      <c r="Q73" s="135"/>
      <c r="R73" s="261">
        <v>82</v>
      </c>
      <c r="S73" s="261"/>
      <c r="T73" s="14" t="s">
        <v>121</v>
      </c>
      <c r="U73" s="135"/>
      <c r="V73" s="117" t="s">
        <v>265</v>
      </c>
      <c r="W73" s="92"/>
      <c r="X73" s="92"/>
      <c r="Y73" s="92"/>
      <c r="Z73" s="92"/>
      <c r="AA73" s="92"/>
      <c r="AB73" s="24" t="s">
        <v>1792</v>
      </c>
      <c r="AC73" s="239">
        <v>0.7</v>
      </c>
      <c r="AD73" s="240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26"/>
      <c r="AP73" s="39"/>
      <c r="AQ73" s="40"/>
      <c r="AR73" s="163"/>
      <c r="AS73" s="24"/>
      <c r="AT73" s="85"/>
      <c r="AU73" s="86"/>
      <c r="AV73" s="42"/>
      <c r="AW73" s="24"/>
      <c r="AX73" s="85"/>
      <c r="AY73" s="86"/>
      <c r="AZ73" s="195">
        <f>ROUND(ROUND(E73*AC74,0)*(1+AT9),0)+(ROUND(ROUND(K73*AC74,0)*(1+AX9),0))+(ROUND(R73*AC74,0))</f>
        <v>728</v>
      </c>
      <c r="BA73" s="29"/>
      <c r="BB73" s="215">
        <f>$E$73+$K$73+R73</f>
        <v>734</v>
      </c>
    </row>
    <row r="74" spans="1:54" s="155" customFormat="1" ht="17.100000000000001" hidden="1" customHeight="1">
      <c r="A74" s="7">
        <v>16</v>
      </c>
      <c r="B74" s="8">
        <v>3674</v>
      </c>
      <c r="C74" s="9" t="s">
        <v>520</v>
      </c>
      <c r="D74" s="55"/>
      <c r="E74" s="56"/>
      <c r="F74" s="56"/>
      <c r="G74" s="142"/>
      <c r="H74" s="142"/>
      <c r="I74" s="133"/>
      <c r="J74" s="142"/>
      <c r="K74" s="142"/>
      <c r="L74" s="142"/>
      <c r="M74" s="14"/>
      <c r="N74" s="27"/>
      <c r="O74" s="133"/>
      <c r="P74" s="61"/>
      <c r="Q74" s="59"/>
      <c r="R74" s="59"/>
      <c r="S74" s="59"/>
      <c r="T74" s="59"/>
      <c r="U74" s="60"/>
      <c r="V74" s="96"/>
      <c r="W74" s="97"/>
      <c r="X74" s="97"/>
      <c r="Y74" s="97"/>
      <c r="Z74" s="97"/>
      <c r="AA74" s="97"/>
      <c r="AB74" s="22" t="s">
        <v>1792</v>
      </c>
      <c r="AC74" s="266">
        <v>0.7</v>
      </c>
      <c r="AD74" s="267"/>
      <c r="AE74" s="43" t="s">
        <v>1853</v>
      </c>
      <c r="AF74" s="20"/>
      <c r="AG74" s="20"/>
      <c r="AH74" s="20"/>
      <c r="AI74" s="20"/>
      <c r="AJ74" s="20"/>
      <c r="AK74" s="20"/>
      <c r="AL74" s="20"/>
      <c r="AM74" s="20"/>
      <c r="AN74" s="20"/>
      <c r="AO74" s="22" t="s">
        <v>1792</v>
      </c>
      <c r="AP74" s="230">
        <v>1</v>
      </c>
      <c r="AQ74" s="231"/>
      <c r="AR74" s="163"/>
      <c r="AS74" s="121"/>
      <c r="AT74" s="121"/>
      <c r="AU74" s="47"/>
      <c r="AV74" s="54"/>
      <c r="AW74" s="27"/>
      <c r="AX74" s="27"/>
      <c r="AY74" s="47"/>
      <c r="AZ74" s="196">
        <f>ROUND(ROUND(ROUND(E73*AC74,0)*AP74,0)*(1+AT9),0)+(ROUND(ROUND(ROUND(K73*AC74,0)*AP74,0)*(1+AX9),0))+(ROUND(ROUND(R73*AC74,0)*AP74,0))</f>
        <v>728</v>
      </c>
      <c r="BA74" s="29"/>
      <c r="BB74" s="215">
        <f t="shared" ref="BB74:BB78" si="5">$E$73+$K$73+R74</f>
        <v>652</v>
      </c>
    </row>
    <row r="75" spans="1:54" s="155" customFormat="1" ht="17.100000000000001" customHeight="1">
      <c r="A75" s="7">
        <v>16</v>
      </c>
      <c r="B75" s="8">
        <v>3675</v>
      </c>
      <c r="C75" s="9" t="s">
        <v>743</v>
      </c>
      <c r="D75" s="90"/>
      <c r="E75" s="143"/>
      <c r="F75" s="143"/>
      <c r="G75" s="143"/>
      <c r="H75" s="143"/>
      <c r="I75" s="144"/>
      <c r="J75" s="83"/>
      <c r="K75" s="84"/>
      <c r="L75" s="84"/>
      <c r="M75" s="84"/>
      <c r="N75" s="84"/>
      <c r="O75" s="99"/>
      <c r="P75" s="259" t="s">
        <v>1265</v>
      </c>
      <c r="Q75" s="256"/>
      <c r="R75" s="256"/>
      <c r="S75" s="256"/>
      <c r="T75" s="256"/>
      <c r="U75" s="277"/>
      <c r="V75" s="16"/>
      <c r="W75" s="16"/>
      <c r="X75" s="16"/>
      <c r="Y75" s="16"/>
      <c r="Z75" s="28"/>
      <c r="AA75" s="28"/>
      <c r="AB75" s="16"/>
      <c r="AC75" s="44"/>
      <c r="AD75" s="45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26"/>
      <c r="AP75" s="39"/>
      <c r="AQ75" s="40"/>
      <c r="AR75" s="87"/>
      <c r="AS75" s="88"/>
      <c r="AT75" s="88"/>
      <c r="AU75" s="89"/>
      <c r="AV75" s="76"/>
      <c r="AW75" s="77"/>
      <c r="AX75" s="77"/>
      <c r="AY75" s="78"/>
      <c r="AZ75" s="195">
        <f>ROUND(E73*(1+AT9),0)+(ROUND(K73*(1+AX9),0))+(ROUND(R77,0))</f>
        <v>1121</v>
      </c>
      <c r="BA75" s="29"/>
      <c r="BB75" s="215"/>
    </row>
    <row r="76" spans="1:54" s="155" customFormat="1" ht="17.100000000000001" customHeight="1">
      <c r="A76" s="7">
        <v>16</v>
      </c>
      <c r="B76" s="8">
        <v>3676</v>
      </c>
      <c r="C76" s="9" t="s">
        <v>744</v>
      </c>
      <c r="D76" s="145"/>
      <c r="E76" s="143"/>
      <c r="F76" s="143"/>
      <c r="G76" s="143"/>
      <c r="H76" s="143"/>
      <c r="I76" s="144"/>
      <c r="J76" s="83"/>
      <c r="K76" s="84"/>
      <c r="L76" s="84"/>
      <c r="M76" s="84"/>
      <c r="N76" s="84"/>
      <c r="O76" s="99"/>
      <c r="P76" s="257"/>
      <c r="Q76" s="258"/>
      <c r="R76" s="258"/>
      <c r="S76" s="258"/>
      <c r="T76" s="258"/>
      <c r="U76" s="278"/>
      <c r="V76" s="19"/>
      <c r="W76" s="20"/>
      <c r="X76" s="20"/>
      <c r="Y76" s="20"/>
      <c r="Z76" s="31"/>
      <c r="AA76" s="31"/>
      <c r="AB76" s="122"/>
      <c r="AC76" s="122"/>
      <c r="AD76" s="129"/>
      <c r="AE76" s="43" t="s">
        <v>1853</v>
      </c>
      <c r="AF76" s="20"/>
      <c r="AG76" s="20"/>
      <c r="AH76" s="20"/>
      <c r="AI76" s="20"/>
      <c r="AJ76" s="20"/>
      <c r="AK76" s="20"/>
      <c r="AL76" s="20"/>
      <c r="AM76" s="20"/>
      <c r="AN76" s="20"/>
      <c r="AO76" s="22" t="s">
        <v>1792</v>
      </c>
      <c r="AP76" s="230">
        <v>1</v>
      </c>
      <c r="AQ76" s="231"/>
      <c r="AR76" s="87"/>
      <c r="AS76" s="88"/>
      <c r="AT76" s="88"/>
      <c r="AU76" s="89"/>
      <c r="AV76" s="76"/>
      <c r="AW76" s="77"/>
      <c r="AX76" s="77"/>
      <c r="AY76" s="78"/>
      <c r="AZ76" s="195">
        <f>ROUND(ROUND(E73*AP76,0)*(1+AT9),0)+(ROUND(ROUND(K73*AP76,0)*(1+AX9),0))+(ROUND(R77*AP76,0))</f>
        <v>1121</v>
      </c>
      <c r="BA76" s="29"/>
      <c r="BB76" s="215"/>
    </row>
    <row r="77" spans="1:54" s="155" customFormat="1" ht="17.100000000000001" customHeight="1">
      <c r="A77" s="7">
        <v>16</v>
      </c>
      <c r="B77" s="8">
        <v>3677</v>
      </c>
      <c r="C77" s="9" t="s">
        <v>521</v>
      </c>
      <c r="D77" s="55"/>
      <c r="E77" s="65"/>
      <c r="F77" s="65"/>
      <c r="G77" s="14"/>
      <c r="H77" s="142"/>
      <c r="I77" s="133"/>
      <c r="J77" s="24"/>
      <c r="K77" s="65"/>
      <c r="L77" s="65"/>
      <c r="M77" s="14"/>
      <c r="N77" s="142"/>
      <c r="O77" s="133"/>
      <c r="P77" s="140"/>
      <c r="Q77" s="135"/>
      <c r="R77" s="261">
        <v>163</v>
      </c>
      <c r="S77" s="261"/>
      <c r="T77" s="14" t="s">
        <v>121</v>
      </c>
      <c r="U77" s="135"/>
      <c r="V77" s="117" t="s">
        <v>265</v>
      </c>
      <c r="W77" s="92"/>
      <c r="X77" s="92"/>
      <c r="Y77" s="92"/>
      <c r="Z77" s="92"/>
      <c r="AA77" s="92"/>
      <c r="AB77" s="24" t="s">
        <v>1792</v>
      </c>
      <c r="AC77" s="239">
        <v>0.7</v>
      </c>
      <c r="AD77" s="240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26"/>
      <c r="AP77" s="39"/>
      <c r="AQ77" s="40"/>
      <c r="AR77" s="163"/>
      <c r="AS77" s="24"/>
      <c r="AT77" s="85"/>
      <c r="AU77" s="86"/>
      <c r="AV77" s="42"/>
      <c r="AW77" s="24"/>
      <c r="AX77" s="85"/>
      <c r="AY77" s="86"/>
      <c r="AZ77" s="195">
        <f>ROUND(ROUND(E73*AC78,0)*(1+AT9),0)+(ROUND(ROUND(K73*AC78,0)*(1+AX9),0))+(ROUND(R77*AC78,0))</f>
        <v>785</v>
      </c>
      <c r="BA77" s="29"/>
      <c r="BB77" s="215">
        <f t="shared" si="5"/>
        <v>815</v>
      </c>
    </row>
    <row r="78" spans="1:54" s="155" customFormat="1" ht="17.100000000000001" hidden="1" customHeight="1">
      <c r="A78" s="7">
        <v>16</v>
      </c>
      <c r="B78" s="8">
        <v>3678</v>
      </c>
      <c r="C78" s="9" t="s">
        <v>522</v>
      </c>
      <c r="D78" s="57"/>
      <c r="E78" s="58"/>
      <c r="F78" s="58"/>
      <c r="G78" s="137"/>
      <c r="H78" s="137"/>
      <c r="I78" s="141"/>
      <c r="J78" s="137"/>
      <c r="K78" s="137"/>
      <c r="L78" s="137"/>
      <c r="M78" s="20"/>
      <c r="N78" s="59"/>
      <c r="O78" s="141"/>
      <c r="P78" s="61"/>
      <c r="Q78" s="59"/>
      <c r="R78" s="59"/>
      <c r="S78" s="59"/>
      <c r="T78" s="59"/>
      <c r="U78" s="60"/>
      <c r="V78" s="96"/>
      <c r="W78" s="97"/>
      <c r="X78" s="97"/>
      <c r="Y78" s="97"/>
      <c r="Z78" s="97"/>
      <c r="AA78" s="97"/>
      <c r="AB78" s="22" t="s">
        <v>1792</v>
      </c>
      <c r="AC78" s="266">
        <v>0.7</v>
      </c>
      <c r="AD78" s="267"/>
      <c r="AE78" s="43" t="s">
        <v>1853</v>
      </c>
      <c r="AF78" s="20"/>
      <c r="AG78" s="20"/>
      <c r="AH78" s="20"/>
      <c r="AI78" s="20"/>
      <c r="AJ78" s="20"/>
      <c r="AK78" s="20"/>
      <c r="AL78" s="20"/>
      <c r="AM78" s="20"/>
      <c r="AN78" s="20"/>
      <c r="AO78" s="22" t="s">
        <v>1792</v>
      </c>
      <c r="AP78" s="230">
        <v>1</v>
      </c>
      <c r="AQ78" s="231"/>
      <c r="AR78" s="163"/>
      <c r="AS78" s="121"/>
      <c r="AT78" s="121"/>
      <c r="AU78" s="47"/>
      <c r="AV78" s="54"/>
      <c r="AW78" s="27"/>
      <c r="AX78" s="27"/>
      <c r="AY78" s="47"/>
      <c r="AZ78" s="196">
        <f>ROUND(ROUND(ROUND(E73*AC78,0)*AP78,0)*(1+AT9),0)+(ROUND(ROUND(ROUND(K73*AC78,0)*AP78,0)*(1+AX9),0))+(ROUND(ROUND(R77*AC78,0)*AP78,0))</f>
        <v>785</v>
      </c>
      <c r="BA78" s="29"/>
      <c r="BB78" s="215">
        <f t="shared" si="5"/>
        <v>652</v>
      </c>
    </row>
    <row r="79" spans="1:54" s="155" customFormat="1" ht="17.100000000000001" customHeight="1">
      <c r="A79" s="7">
        <v>16</v>
      </c>
      <c r="B79" s="8">
        <v>3679</v>
      </c>
      <c r="C79" s="9" t="s">
        <v>745</v>
      </c>
      <c r="D79" s="242" t="s">
        <v>1272</v>
      </c>
      <c r="E79" s="256"/>
      <c r="F79" s="256"/>
      <c r="G79" s="256"/>
      <c r="H79" s="256"/>
      <c r="I79" s="277"/>
      <c r="J79" s="232" t="s">
        <v>1256</v>
      </c>
      <c r="K79" s="233"/>
      <c r="L79" s="233"/>
      <c r="M79" s="233"/>
      <c r="N79" s="233"/>
      <c r="O79" s="233"/>
      <c r="P79" s="259" t="s">
        <v>256</v>
      </c>
      <c r="Q79" s="256"/>
      <c r="R79" s="256"/>
      <c r="S79" s="256"/>
      <c r="T79" s="256"/>
      <c r="U79" s="277"/>
      <c r="V79" s="16"/>
      <c r="W79" s="16"/>
      <c r="X79" s="16"/>
      <c r="Y79" s="16"/>
      <c r="Z79" s="28"/>
      <c r="AA79" s="28"/>
      <c r="AB79" s="16"/>
      <c r="AC79" s="44"/>
      <c r="AD79" s="45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26"/>
      <c r="AP79" s="39"/>
      <c r="AQ79" s="40"/>
      <c r="AR79" s="87"/>
      <c r="AS79" s="88"/>
      <c r="AT79" s="88"/>
      <c r="AU79" s="89"/>
      <c r="AV79" s="76"/>
      <c r="AW79" s="77"/>
      <c r="AX79" s="77"/>
      <c r="AY79" s="78"/>
      <c r="AZ79" s="195">
        <f>ROUND(E81*(1+AT9),0)+(ROUND(K81*(1+AX9),0))+(ROUND(R81,0))</f>
        <v>1162</v>
      </c>
      <c r="BA79" s="29"/>
      <c r="BB79" s="215"/>
    </row>
    <row r="80" spans="1:54" s="155" customFormat="1" ht="17.100000000000001" customHeight="1">
      <c r="A80" s="7">
        <v>16</v>
      </c>
      <c r="B80" s="8">
        <v>3680</v>
      </c>
      <c r="C80" s="9" t="s">
        <v>746</v>
      </c>
      <c r="D80" s="257"/>
      <c r="E80" s="299"/>
      <c r="F80" s="299"/>
      <c r="G80" s="299"/>
      <c r="H80" s="299"/>
      <c r="I80" s="278"/>
      <c r="J80" s="234"/>
      <c r="K80" s="235"/>
      <c r="L80" s="235"/>
      <c r="M80" s="235"/>
      <c r="N80" s="235"/>
      <c r="O80" s="235"/>
      <c r="P80" s="257"/>
      <c r="Q80" s="299"/>
      <c r="R80" s="299"/>
      <c r="S80" s="299"/>
      <c r="T80" s="299"/>
      <c r="U80" s="278"/>
      <c r="V80" s="19"/>
      <c r="W80" s="20"/>
      <c r="X80" s="20"/>
      <c r="Y80" s="20"/>
      <c r="Z80" s="31"/>
      <c r="AA80" s="31"/>
      <c r="AB80" s="122"/>
      <c r="AC80" s="122"/>
      <c r="AD80" s="129"/>
      <c r="AE80" s="43" t="s">
        <v>1853</v>
      </c>
      <c r="AF80" s="20"/>
      <c r="AG80" s="20"/>
      <c r="AH80" s="20"/>
      <c r="AI80" s="20"/>
      <c r="AJ80" s="20"/>
      <c r="AK80" s="20"/>
      <c r="AL80" s="20"/>
      <c r="AM80" s="20"/>
      <c r="AN80" s="20"/>
      <c r="AO80" s="22" t="s">
        <v>1792</v>
      </c>
      <c r="AP80" s="230">
        <v>1</v>
      </c>
      <c r="AQ80" s="231"/>
      <c r="AR80" s="87"/>
      <c r="AS80" s="88"/>
      <c r="AT80" s="88"/>
      <c r="AU80" s="89"/>
      <c r="AV80" s="76"/>
      <c r="AW80" s="77"/>
      <c r="AX80" s="77"/>
      <c r="AY80" s="78"/>
      <c r="AZ80" s="196">
        <f>ROUND(ROUND(E81*AP80,0)*(1+AT9),0)+(ROUND(ROUND(K81*AP80,0)*(1+AX9),0))+(ROUND(R81*AP80,0))</f>
        <v>1162</v>
      </c>
      <c r="BA80" s="29"/>
    </row>
    <row r="81" spans="1:54" s="155" customFormat="1" ht="17.100000000000001" customHeight="1">
      <c r="A81" s="7">
        <v>16</v>
      </c>
      <c r="B81" s="8">
        <v>3681</v>
      </c>
      <c r="C81" s="9" t="s">
        <v>523</v>
      </c>
      <c r="D81" s="57"/>
      <c r="E81" s="279">
        <v>652</v>
      </c>
      <c r="F81" s="279"/>
      <c r="G81" s="20" t="s">
        <v>121</v>
      </c>
      <c r="H81" s="137"/>
      <c r="I81" s="141"/>
      <c r="J81" s="22"/>
      <c r="K81" s="279">
        <v>82</v>
      </c>
      <c r="L81" s="279"/>
      <c r="M81" s="20" t="s">
        <v>121</v>
      </c>
      <c r="N81" s="137"/>
      <c r="O81" s="137"/>
      <c r="P81" s="146"/>
      <c r="Q81" s="137"/>
      <c r="R81" s="265">
        <v>81</v>
      </c>
      <c r="S81" s="265"/>
      <c r="T81" s="20" t="s">
        <v>121</v>
      </c>
      <c r="U81" s="141"/>
      <c r="V81" s="118" t="s">
        <v>265</v>
      </c>
      <c r="W81" s="113"/>
      <c r="X81" s="113"/>
      <c r="Y81" s="113"/>
      <c r="Z81" s="113"/>
      <c r="AA81" s="113"/>
      <c r="AB81" s="26" t="s">
        <v>1792</v>
      </c>
      <c r="AC81" s="236">
        <v>0.7</v>
      </c>
      <c r="AD81" s="23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26"/>
      <c r="AP81" s="39"/>
      <c r="AQ81" s="40"/>
      <c r="AR81" s="124"/>
      <c r="AS81" s="22"/>
      <c r="AT81" s="109"/>
      <c r="AU81" s="110"/>
      <c r="AV81" s="115"/>
      <c r="AW81" s="22"/>
      <c r="AX81" s="109"/>
      <c r="AY81" s="110"/>
      <c r="AZ81" s="196">
        <f>ROUND(ROUND(E81*AC82,0)*(1+AT9),0)+(ROUND(ROUND(K81*AC82,0)*(1+AX9),0))+(ROUND(R81*AC82,0))</f>
        <v>812</v>
      </c>
      <c r="BA81" s="41"/>
      <c r="BB81" s="215">
        <f>E81+K81+R81</f>
        <v>815</v>
      </c>
    </row>
    <row r="82" spans="1:54" s="155" customFormat="1" ht="17.100000000000001" hidden="1" customHeight="1">
      <c r="A82" s="7">
        <v>16</v>
      </c>
      <c r="B82" s="8">
        <v>3682</v>
      </c>
      <c r="C82" s="106" t="s">
        <v>524</v>
      </c>
      <c r="D82" s="57"/>
      <c r="E82" s="58"/>
      <c r="F82" s="58"/>
      <c r="G82" s="137"/>
      <c r="H82" s="137"/>
      <c r="I82" s="141"/>
      <c r="J82" s="137"/>
      <c r="K82" s="137"/>
      <c r="L82" s="137"/>
      <c r="M82" s="20"/>
      <c r="N82" s="59"/>
      <c r="O82" s="141"/>
      <c r="P82" s="61"/>
      <c r="Q82" s="59"/>
      <c r="R82" s="59"/>
      <c r="S82" s="59"/>
      <c r="T82" s="59"/>
      <c r="U82" s="60"/>
      <c r="V82" s="96"/>
      <c r="W82" s="97"/>
      <c r="X82" s="97"/>
      <c r="Y82" s="97"/>
      <c r="Z82" s="97"/>
      <c r="AA82" s="97"/>
      <c r="AB82" s="22" t="s">
        <v>1792</v>
      </c>
      <c r="AC82" s="266">
        <v>0.7</v>
      </c>
      <c r="AD82" s="267"/>
      <c r="AE82" s="43" t="s">
        <v>1853</v>
      </c>
      <c r="AF82" s="20"/>
      <c r="AG82" s="20"/>
      <c r="AH82" s="20"/>
      <c r="AI82" s="20"/>
      <c r="AJ82" s="20"/>
      <c r="AK82" s="20"/>
      <c r="AL82" s="20"/>
      <c r="AM82" s="20"/>
      <c r="AN82" s="20"/>
      <c r="AO82" s="22" t="s">
        <v>1792</v>
      </c>
      <c r="AP82" s="230">
        <v>1</v>
      </c>
      <c r="AQ82" s="231"/>
      <c r="AR82" s="124"/>
      <c r="AS82" s="122"/>
      <c r="AT82" s="122"/>
      <c r="AU82" s="68"/>
      <c r="AV82" s="61"/>
      <c r="AW82" s="59"/>
      <c r="AX82" s="59"/>
      <c r="AY82" s="68"/>
      <c r="AZ82" s="111">
        <f>ROUND(ROUND(ROUND(E81*AC82,0)*AP82,0)*(1+AT9),0)+(ROUND(ROUND(ROUND(K81*AC82,0)*AP82,0)*(1+AX9),0))+(ROUND(ROUND(R81*AC82,0)*AP82,0))</f>
        <v>812</v>
      </c>
      <c r="BA82" s="41"/>
    </row>
    <row r="83" spans="1:54" ht="17.100000000000001" customHeight="1">
      <c r="A83" s="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</row>
    <row r="84" spans="1:54" s="155" customFormat="1" ht="17.100000000000001" customHeight="1">
      <c r="A84" s="25"/>
      <c r="B84" s="25"/>
      <c r="C84" s="14"/>
      <c r="D84" s="14"/>
      <c r="E84" s="14"/>
      <c r="F84" s="14"/>
      <c r="G84" s="14"/>
      <c r="H84" s="14"/>
      <c r="L84" s="14"/>
      <c r="M84" s="14"/>
      <c r="N84" s="14"/>
      <c r="O84" s="121"/>
      <c r="P84" s="121"/>
      <c r="T84" s="121"/>
      <c r="U84" s="121"/>
      <c r="V84" s="121"/>
      <c r="W84" s="121"/>
      <c r="X84" s="121"/>
      <c r="Y84" s="121"/>
      <c r="Z84" s="14"/>
      <c r="AA84" s="14"/>
      <c r="AB84" s="14"/>
      <c r="AC84" s="14"/>
      <c r="AD84" s="14"/>
      <c r="AE84" s="24"/>
      <c r="AF84" s="14"/>
      <c r="AG84" s="27"/>
      <c r="AH84" s="30"/>
      <c r="AI84" s="14"/>
      <c r="AJ84" s="14"/>
      <c r="AK84" s="14"/>
      <c r="AL84" s="27"/>
      <c r="AM84" s="30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4"/>
      <c r="BA84" s="121"/>
    </row>
    <row r="85" spans="1:54" s="155" customFormat="1" ht="17.100000000000001" customHeight="1">
      <c r="A85" s="25"/>
      <c r="B85" s="25"/>
      <c r="C85" s="14"/>
      <c r="D85" s="14"/>
      <c r="E85" s="14"/>
      <c r="F85" s="14"/>
      <c r="G85" s="14"/>
      <c r="H85" s="14"/>
      <c r="I85" s="121"/>
      <c r="J85" s="121"/>
      <c r="K85" s="24"/>
      <c r="L85" s="14"/>
      <c r="M85" s="14"/>
      <c r="N85" s="14"/>
      <c r="O85" s="121"/>
      <c r="P85" s="121"/>
      <c r="Q85" s="27"/>
      <c r="R85" s="27"/>
      <c r="S85" s="24"/>
      <c r="T85" s="121"/>
      <c r="U85" s="121"/>
      <c r="V85" s="121"/>
      <c r="W85" s="121"/>
      <c r="X85" s="121"/>
      <c r="Y85" s="121"/>
      <c r="Z85" s="14"/>
      <c r="AA85" s="14"/>
      <c r="AB85" s="14"/>
      <c r="AC85" s="14"/>
      <c r="AD85" s="14"/>
      <c r="AE85" s="24"/>
      <c r="AF85" s="14"/>
      <c r="AG85" s="24"/>
      <c r="AH85" s="30"/>
      <c r="AI85" s="14"/>
      <c r="AJ85" s="14"/>
      <c r="AK85" s="14"/>
      <c r="AL85" s="27"/>
      <c r="AM85" s="30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4"/>
      <c r="BA85" s="121"/>
    </row>
    <row r="86" spans="1:54" s="155" customFormat="1" ht="17.100000000000001" customHeight="1">
      <c r="A86" s="25"/>
      <c r="B86" s="25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4"/>
      <c r="AA86" s="14"/>
      <c r="AB86" s="14"/>
      <c r="AC86" s="14"/>
      <c r="AD86" s="14"/>
      <c r="AE86" s="24"/>
      <c r="AF86" s="14"/>
      <c r="AG86" s="24"/>
      <c r="AH86" s="30"/>
      <c r="AI86" s="14"/>
      <c r="AJ86" s="14"/>
      <c r="AK86" s="14"/>
      <c r="AL86" s="13"/>
      <c r="AM86" s="13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34"/>
      <c r="BA86" s="121"/>
    </row>
    <row r="87" spans="1:54" s="155" customFormat="1" ht="17.100000000000001" customHeight="1">
      <c r="A87" s="25"/>
      <c r="B87" s="25"/>
      <c r="C87" s="14"/>
      <c r="D87" s="14"/>
      <c r="E87" s="14"/>
      <c r="F87" s="14"/>
      <c r="G87" s="14"/>
      <c r="H87" s="14"/>
      <c r="I87" s="14"/>
      <c r="J87" s="14"/>
      <c r="K87" s="14"/>
      <c r="S87" s="121"/>
      <c r="T87" s="121"/>
      <c r="U87" s="121"/>
      <c r="V87" s="121"/>
      <c r="W87" s="121"/>
      <c r="X87" s="121"/>
      <c r="Y87" s="121"/>
      <c r="Z87" s="14"/>
      <c r="AA87" s="14"/>
      <c r="AB87" s="14"/>
      <c r="AC87" s="14"/>
      <c r="AD87" s="35"/>
      <c r="AE87" s="158"/>
      <c r="AF87" s="121"/>
      <c r="AG87" s="158"/>
      <c r="AH87" s="30"/>
      <c r="AI87" s="14"/>
      <c r="AJ87" s="14"/>
      <c r="AK87" s="14"/>
      <c r="AL87" s="27"/>
      <c r="AM87" s="30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4"/>
      <c r="BA87" s="121"/>
    </row>
    <row r="88" spans="1:54" s="155" customFormat="1" ht="17.100000000000001" customHeight="1">
      <c r="A88" s="25"/>
      <c r="B88" s="25"/>
      <c r="C88" s="14"/>
      <c r="D88" s="14"/>
      <c r="E88" s="14"/>
      <c r="F88" s="14"/>
      <c r="G88" s="14"/>
      <c r="H88" s="14"/>
      <c r="I88" s="14"/>
      <c r="J88" s="14"/>
      <c r="K88" s="14"/>
      <c r="S88" s="121"/>
      <c r="T88" s="121"/>
      <c r="U88" s="121"/>
      <c r="V88" s="121"/>
      <c r="W88" s="121"/>
      <c r="X88" s="121"/>
      <c r="Y88" s="121"/>
      <c r="Z88" s="14"/>
      <c r="AA88" s="14"/>
      <c r="AB88" s="14"/>
      <c r="AC88" s="14"/>
      <c r="AD88" s="24"/>
      <c r="AE88" s="27"/>
      <c r="AF88" s="14"/>
      <c r="AG88" s="24"/>
      <c r="AH88" s="30"/>
      <c r="AI88" s="14"/>
      <c r="AJ88" s="14"/>
      <c r="AK88" s="14"/>
      <c r="AL88" s="27"/>
      <c r="AM88" s="30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4"/>
      <c r="BA88" s="121"/>
    </row>
    <row r="89" spans="1:54" s="155" customFormat="1" ht="17.100000000000001" customHeight="1">
      <c r="A89" s="25"/>
      <c r="B89" s="25"/>
      <c r="C89" s="14"/>
      <c r="D89" s="14"/>
      <c r="E89" s="14"/>
      <c r="F89" s="14"/>
      <c r="G89" s="14"/>
      <c r="H89" s="14"/>
      <c r="I89" s="14"/>
      <c r="J89" s="14"/>
      <c r="K89" s="14"/>
      <c r="S89" s="121"/>
      <c r="T89" s="121"/>
      <c r="U89" s="121"/>
      <c r="V89" s="121"/>
      <c r="W89" s="121"/>
      <c r="X89" s="121"/>
      <c r="Y89" s="121"/>
      <c r="Z89" s="14"/>
      <c r="AA89" s="14"/>
      <c r="AB89" s="14"/>
      <c r="AC89" s="14"/>
      <c r="AD89" s="14"/>
      <c r="AE89" s="24"/>
      <c r="AF89" s="14"/>
      <c r="AG89" s="24"/>
      <c r="AH89" s="30"/>
      <c r="AI89" s="14"/>
      <c r="AJ89" s="14"/>
      <c r="AK89" s="14"/>
      <c r="AL89" s="13"/>
      <c r="AM89" s="13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34"/>
      <c r="BA89" s="121"/>
    </row>
    <row r="90" spans="1:54" s="155" customFormat="1" ht="17.100000000000001" customHeight="1">
      <c r="A90" s="25"/>
      <c r="B90" s="25"/>
      <c r="C90" s="14"/>
      <c r="D90" s="14"/>
      <c r="E90" s="14"/>
      <c r="F90" s="14"/>
      <c r="G90" s="14"/>
      <c r="H90" s="14"/>
      <c r="I90" s="14"/>
      <c r="J90" s="14"/>
      <c r="K90" s="14"/>
      <c r="S90" s="121"/>
      <c r="T90" s="121"/>
      <c r="U90" s="121"/>
      <c r="V90" s="121"/>
      <c r="W90" s="121"/>
      <c r="X90" s="121"/>
      <c r="Y90" s="121"/>
      <c r="Z90" s="14"/>
      <c r="AA90" s="14"/>
      <c r="AB90" s="14"/>
      <c r="AC90" s="14"/>
      <c r="AD90" s="14"/>
      <c r="AE90" s="24"/>
      <c r="AF90" s="14"/>
      <c r="AG90" s="27"/>
      <c r="AH90" s="30"/>
      <c r="AI90" s="14"/>
      <c r="AJ90" s="14"/>
      <c r="AK90" s="14"/>
      <c r="AL90" s="27"/>
      <c r="AM90" s="30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4"/>
      <c r="BA90" s="121"/>
    </row>
    <row r="91" spans="1:54" ht="17.100000000000001" customHeight="1"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</row>
    <row r="92" spans="1:54" ht="17.100000000000001" customHeight="1"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</row>
    <row r="93" spans="1:54" ht="17.100000000000001" customHeight="1"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</row>
    <row r="94" spans="1:54" ht="17.100000000000001" customHeight="1"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54" ht="17.100000000000001" customHeight="1"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</row>
    <row r="96" spans="1:54" ht="17.100000000000001" customHeight="1"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</row>
    <row r="97" spans="15:25" ht="17.100000000000001" customHeight="1"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spans="15:25" ht="17.100000000000001" customHeight="1"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</row>
  </sheetData>
  <mergeCells count="157">
    <mergeCell ref="R53:S53"/>
    <mergeCell ref="AC70:AD70"/>
    <mergeCell ref="AC77:AD77"/>
    <mergeCell ref="P75:U76"/>
    <mergeCell ref="AC53:AD53"/>
    <mergeCell ref="AC58:AD58"/>
    <mergeCell ref="AP76:AQ76"/>
    <mergeCell ref="P71:U72"/>
    <mergeCell ref="AP72:AQ72"/>
    <mergeCell ref="AP74:AQ74"/>
    <mergeCell ref="AC74:AD74"/>
    <mergeCell ref="AP54:AQ54"/>
    <mergeCell ref="P55:U56"/>
    <mergeCell ref="AP56:AQ56"/>
    <mergeCell ref="AP58:AQ58"/>
    <mergeCell ref="AC57:AD57"/>
    <mergeCell ref="AC54:AD54"/>
    <mergeCell ref="AP70:AQ70"/>
    <mergeCell ref="AP60:AQ60"/>
    <mergeCell ref="AP62:AQ62"/>
    <mergeCell ref="AP64:AQ64"/>
    <mergeCell ref="AP66:AQ66"/>
    <mergeCell ref="AP68:AQ68"/>
    <mergeCell ref="R57:S57"/>
    <mergeCell ref="AP78:AQ78"/>
    <mergeCell ref="AP80:AQ80"/>
    <mergeCell ref="AP82:AQ82"/>
    <mergeCell ref="E81:F81"/>
    <mergeCell ref="K81:L81"/>
    <mergeCell ref="R81:S81"/>
    <mergeCell ref="AC82:AD82"/>
    <mergeCell ref="D79:I80"/>
    <mergeCell ref="AC81:AD81"/>
    <mergeCell ref="J79:O80"/>
    <mergeCell ref="D59:I60"/>
    <mergeCell ref="J59:O60"/>
    <mergeCell ref="P59:U60"/>
    <mergeCell ref="P63:U64"/>
    <mergeCell ref="R69:S69"/>
    <mergeCell ref="P67:U68"/>
    <mergeCell ref="E61:F61"/>
    <mergeCell ref="P79:U80"/>
    <mergeCell ref="AC78:AD78"/>
    <mergeCell ref="K61:L61"/>
    <mergeCell ref="R61:S61"/>
    <mergeCell ref="AC62:AD62"/>
    <mergeCell ref="R65:S65"/>
    <mergeCell ref="AC66:AD66"/>
    <mergeCell ref="AC61:AD61"/>
    <mergeCell ref="AC69:AD69"/>
    <mergeCell ref="AC73:AD73"/>
    <mergeCell ref="R77:S77"/>
    <mergeCell ref="R73:S73"/>
    <mergeCell ref="E73:F73"/>
    <mergeCell ref="K73:L73"/>
    <mergeCell ref="D71:I72"/>
    <mergeCell ref="J71:O72"/>
    <mergeCell ref="AC65:AD65"/>
    <mergeCell ref="AP50:AQ50"/>
    <mergeCell ref="P51:U52"/>
    <mergeCell ref="AP52:AQ52"/>
    <mergeCell ref="AC46:AD46"/>
    <mergeCell ref="R49:S49"/>
    <mergeCell ref="AC50:AD50"/>
    <mergeCell ref="AP46:AQ46"/>
    <mergeCell ref="P47:U48"/>
    <mergeCell ref="AP48:AQ48"/>
    <mergeCell ref="AC49:AD49"/>
    <mergeCell ref="AP44:AQ44"/>
    <mergeCell ref="AC21:AD21"/>
    <mergeCell ref="E45:F45"/>
    <mergeCell ref="K45:L45"/>
    <mergeCell ref="R45:S45"/>
    <mergeCell ref="AC45:AD45"/>
    <mergeCell ref="AC41:AD41"/>
    <mergeCell ref="AC26:AD26"/>
    <mergeCell ref="AC42:AD42"/>
    <mergeCell ref="AP42:AQ42"/>
    <mergeCell ref="R41:S41"/>
    <mergeCell ref="P39:U40"/>
    <mergeCell ref="AC34:AD34"/>
    <mergeCell ref="AP40:AQ40"/>
    <mergeCell ref="AP34:AQ34"/>
    <mergeCell ref="AC38:AD38"/>
    <mergeCell ref="AP38:AQ38"/>
    <mergeCell ref="AC33:AD33"/>
    <mergeCell ref="P35:U36"/>
    <mergeCell ref="AP36:AQ36"/>
    <mergeCell ref="R37:S37"/>
    <mergeCell ref="AP28:AQ28"/>
    <mergeCell ref="AP32:AQ32"/>
    <mergeCell ref="AC37:AD37"/>
    <mergeCell ref="F6:G6"/>
    <mergeCell ref="L6:M6"/>
    <mergeCell ref="J7:O8"/>
    <mergeCell ref="D7:I8"/>
    <mergeCell ref="D15:I16"/>
    <mergeCell ref="J15:O16"/>
    <mergeCell ref="P43:U44"/>
    <mergeCell ref="P23:U24"/>
    <mergeCell ref="D19:I20"/>
    <mergeCell ref="J19:O20"/>
    <mergeCell ref="E9:F9"/>
    <mergeCell ref="K9:L9"/>
    <mergeCell ref="E17:F17"/>
    <mergeCell ref="K17:L17"/>
    <mergeCell ref="D39:I40"/>
    <mergeCell ref="J39:O40"/>
    <mergeCell ref="E21:F21"/>
    <mergeCell ref="K21:L21"/>
    <mergeCell ref="R21:S21"/>
    <mergeCell ref="R25:S25"/>
    <mergeCell ref="D43:I44"/>
    <mergeCell ref="J43:O44"/>
    <mergeCell ref="E41:F41"/>
    <mergeCell ref="K41:L41"/>
    <mergeCell ref="Z5:AC5"/>
    <mergeCell ref="AP26:AQ26"/>
    <mergeCell ref="AP24:AQ24"/>
    <mergeCell ref="P19:U20"/>
    <mergeCell ref="AP20:AQ20"/>
    <mergeCell ref="P11:U12"/>
    <mergeCell ref="AC9:AD9"/>
    <mergeCell ref="P7:U8"/>
    <mergeCell ref="AC14:AD14"/>
    <mergeCell ref="R17:S17"/>
    <mergeCell ref="AC22:AD22"/>
    <mergeCell ref="AP22:AQ22"/>
    <mergeCell ref="AC25:AD25"/>
    <mergeCell ref="D31:I32"/>
    <mergeCell ref="J31:O32"/>
    <mergeCell ref="P31:U32"/>
    <mergeCell ref="P27:U28"/>
    <mergeCell ref="K33:L33"/>
    <mergeCell ref="R33:S33"/>
    <mergeCell ref="E33:F33"/>
    <mergeCell ref="AP12:AQ12"/>
    <mergeCell ref="AP18:AQ18"/>
    <mergeCell ref="AV7:AY8"/>
    <mergeCell ref="R29:S29"/>
    <mergeCell ref="AC30:AD30"/>
    <mergeCell ref="AP30:AQ30"/>
    <mergeCell ref="AC29:AD29"/>
    <mergeCell ref="P15:U16"/>
    <mergeCell ref="AX9:AY9"/>
    <mergeCell ref="AT9:AU9"/>
    <mergeCell ref="AP16:AQ16"/>
    <mergeCell ref="AR7:AU8"/>
    <mergeCell ref="AP8:AQ8"/>
    <mergeCell ref="AP10:AQ10"/>
    <mergeCell ref="R9:S9"/>
    <mergeCell ref="AC18:AD18"/>
    <mergeCell ref="AC13:AD13"/>
    <mergeCell ref="AC17:AD17"/>
    <mergeCell ref="AC10:AD10"/>
    <mergeCell ref="R13:S13"/>
    <mergeCell ref="AP14:AQ14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  <rowBreaks count="1" manualBreakCount="1">
    <brk id="83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26</vt:i4>
      </vt:variant>
    </vt:vector>
  </HeadingPairs>
  <TitlesOfParts>
    <vt:vector size="50" baseType="lpstr">
      <vt:lpstr>移動支援(伴う、単一日中)</vt:lpstr>
      <vt:lpstr>移動支援(伴う、単一早朝夜間)</vt:lpstr>
      <vt:lpstr>移動支援(伴う、単一深夜)</vt:lpstr>
      <vt:lpstr>移動支援(伴う、合成深夜)</vt:lpstr>
      <vt:lpstr>移動支援(伴う、合成早朝)</vt:lpstr>
      <vt:lpstr>移動支援(伴う、合成日中)</vt:lpstr>
      <vt:lpstr>移動支援(伴う、合成夜間１)</vt:lpstr>
      <vt:lpstr>移動支援(伴う、合成夜間２)</vt:lpstr>
      <vt:lpstr>移動支援(伴う、2h未合成１)</vt:lpstr>
      <vt:lpstr>移動支援(伴う、2h未合成２)</vt:lpstr>
      <vt:lpstr>移動支援(伴う、2h未合成３)</vt:lpstr>
      <vt:lpstr>移動支援(伴う、日中増分)</vt:lpstr>
      <vt:lpstr>移動支援(伴う、早朝夜間増分)</vt:lpstr>
      <vt:lpstr>移動支援(伴う、深夜増分)</vt:lpstr>
      <vt:lpstr>移動支援(伴わない、単一日中)</vt:lpstr>
      <vt:lpstr>移動支援(伴わない、単一早朝夜間)</vt:lpstr>
      <vt:lpstr>移動支援(伴わない、単一深夜)</vt:lpstr>
      <vt:lpstr>移動支援(伴わない、合成１)</vt:lpstr>
      <vt:lpstr>移動支援(伴わない、合成２)</vt:lpstr>
      <vt:lpstr>移動支援(伴わない、2h未合成１)</vt:lpstr>
      <vt:lpstr>移動支援(伴わない、日中増分)</vt:lpstr>
      <vt:lpstr>移動支援(伴わない、早朝夜間増分)</vt:lpstr>
      <vt:lpstr>移動支援(伴わない、深夜増分)</vt:lpstr>
      <vt:lpstr>加算</vt:lpstr>
      <vt:lpstr>'移動支援(伴う、2h未合成１)'!Print_Area</vt:lpstr>
      <vt:lpstr>'移動支援(伴う、2h未合成２)'!Print_Area</vt:lpstr>
      <vt:lpstr>'移動支援(伴う、2h未合成３)'!Print_Area</vt:lpstr>
      <vt:lpstr>'移動支援(伴う、合成深夜)'!Print_Area</vt:lpstr>
      <vt:lpstr>'移動支援(伴う、合成早朝)'!Print_Area</vt:lpstr>
      <vt:lpstr>'移動支援(伴う、合成日中)'!Print_Area</vt:lpstr>
      <vt:lpstr>'移動支援(伴う、合成夜間１)'!Print_Area</vt:lpstr>
      <vt:lpstr>'移動支援(伴う、合成夜間２)'!Print_Area</vt:lpstr>
      <vt:lpstr>'移動支援(伴う、深夜増分)'!Print_Area</vt:lpstr>
      <vt:lpstr>'移動支援(伴う、早朝夜間増分)'!Print_Area</vt:lpstr>
      <vt:lpstr>'移動支援(伴う、単一深夜)'!Print_Area</vt:lpstr>
      <vt:lpstr>'移動支援(伴う、単一早朝夜間)'!Print_Area</vt:lpstr>
      <vt:lpstr>'移動支援(伴う、単一日中)'!Print_Area</vt:lpstr>
      <vt:lpstr>'移動支援(伴う、日中増分)'!Print_Area</vt:lpstr>
      <vt:lpstr>'移動支援(伴わない、2h未合成１)'!Print_Area</vt:lpstr>
      <vt:lpstr>'移動支援(伴わない、合成１)'!Print_Area</vt:lpstr>
      <vt:lpstr>'移動支援(伴わない、合成２)'!Print_Area</vt:lpstr>
      <vt:lpstr>'移動支援(伴わない、深夜増分)'!Print_Area</vt:lpstr>
      <vt:lpstr>'移動支援(伴わない、早朝夜間増分)'!Print_Area</vt:lpstr>
      <vt:lpstr>'移動支援(伴わない、単一深夜)'!Print_Area</vt:lpstr>
      <vt:lpstr>'移動支援(伴わない、単一早朝夜間)'!Print_Area</vt:lpstr>
      <vt:lpstr>'移動支援(伴わない、単一日中)'!Print_Area</vt:lpstr>
      <vt:lpstr>'移動支援(伴わない、日中増分)'!Print_Area</vt:lpstr>
      <vt:lpstr>加算!Print_Area</vt:lpstr>
      <vt:lpstr>'移動支援(伴わない、単一日中)'!Print_Titles</vt:lpstr>
      <vt:lpstr>'移動支援(伴わない、日中増分)'!Print_Titles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8953538</dc:creator>
  <cp:lastModifiedBy>20110078</cp:lastModifiedBy>
  <cp:lastPrinted>2019-09-02T06:44:36Z</cp:lastPrinted>
  <dcterms:created xsi:type="dcterms:W3CDTF">2006-05-19T02:09:24Z</dcterms:created>
  <dcterms:modified xsi:type="dcterms:W3CDTF">2019-09-02T06:44:54Z</dcterms:modified>
</cp:coreProperties>
</file>