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585" windowHeight="8790" tabRatio="807" activeTab="0"/>
  </bookViews>
  <sheets>
    <sheet name="中扉" sheetId="1" r:id="rId1"/>
    <sheet name="P20" sheetId="2" r:id="rId2"/>
    <sheet name="P21" sheetId="3" r:id="rId3"/>
    <sheet name="P22" sheetId="4" r:id="rId4"/>
    <sheet name="P23" sheetId="5" r:id="rId5"/>
    <sheet name="P24" sheetId="6" r:id="rId6"/>
    <sheet name="P25" sheetId="7" r:id="rId7"/>
    <sheet name="P26" sheetId="8" r:id="rId8"/>
    <sheet name="P27" sheetId="9" r:id="rId9"/>
    <sheet name="P28" sheetId="10" r:id="rId10"/>
    <sheet name="P29" sheetId="11" r:id="rId11"/>
    <sheet name="P30" sheetId="12" r:id="rId12"/>
    <sheet name="P31" sheetId="13" r:id="rId13"/>
    <sheet name="P32" sheetId="14" r:id="rId14"/>
    <sheet name="P33" sheetId="15" r:id="rId15"/>
    <sheet name="P34" sheetId="16" r:id="rId16"/>
  </sheets>
  <definedNames>
    <definedName name="_xlnm.Print_Area" localSheetId="1">'P20'!$A$1:$AB$46</definedName>
    <definedName name="_xlnm.Print_Area" localSheetId="4">'P23'!$A$1:$R$19</definedName>
    <definedName name="_xlnm.Print_Area" localSheetId="5">'P24'!$A$1:$AD$19</definedName>
    <definedName name="_xlnm.Print_Area" localSheetId="6">'P25'!$A$1:$Y$21</definedName>
    <definedName name="_xlnm.Print_Area" localSheetId="7">'P26'!$A$1:$AC$31</definedName>
    <definedName name="_xlnm.Print_Area" localSheetId="8">'P27'!$A$1:$R$25</definedName>
    <definedName name="_xlnm.Print_Area" localSheetId="10">'P29'!$A$1:$J$58</definedName>
    <definedName name="_xlnm.Print_Area" localSheetId="12">'P31'!$A$1:$DC$62</definedName>
  </definedNames>
  <calcPr fullCalcOnLoad="1"/>
</workbook>
</file>

<file path=xl/sharedStrings.xml><?xml version="1.0" encoding="utf-8"?>
<sst xmlns="http://schemas.openxmlformats.org/spreadsheetml/2006/main" count="952" uniqueCount="466">
  <si>
    <t>前年当初比</t>
  </si>
  <si>
    <t>普通徴収</t>
  </si>
  <si>
    <t>均等割と所得割</t>
  </si>
  <si>
    <t>均等割のみ</t>
  </si>
  <si>
    <t>所得割のみ</t>
  </si>
  <si>
    <t>計</t>
  </si>
  <si>
    <t>特別徴収</t>
  </si>
  <si>
    <t>当初調定額</t>
  </si>
  <si>
    <t>決算調定額</t>
  </si>
  <si>
    <t>均等割</t>
  </si>
  <si>
    <t>所得割</t>
  </si>
  <si>
    <t>(3)　所得者区分別課税状況</t>
  </si>
  <si>
    <t>（各年度７月１日現在、単位：人・千円・％）</t>
  </si>
  <si>
    <t>納　　税
義務者数</t>
  </si>
  <si>
    <t>構　成　比</t>
  </si>
  <si>
    <t>前　年　比</t>
  </si>
  <si>
    <t>給与所得</t>
  </si>
  <si>
    <t>営業等所得</t>
  </si>
  <si>
    <t>農業所得</t>
  </si>
  <si>
    <t>その他の所得</t>
  </si>
  <si>
    <t>合計</t>
  </si>
  <si>
    <t>所得税の納税義務</t>
  </si>
  <si>
    <t>総所得金額</t>
  </si>
  <si>
    <t>　700万円を超え
　　　1,000万円以下</t>
  </si>
  <si>
    <t>　550万円を超え
　　　　700万円以下</t>
  </si>
  <si>
    <t>　400万円を超え
　　　　550万円以下</t>
  </si>
  <si>
    <t>　300万円を超え
　　　　400万円以下</t>
  </si>
  <si>
    <t>　200万円を超え
　　　　300万円以下</t>
  </si>
  <si>
    <t>　100万円を超え
　　　　200万円以下</t>
  </si>
  <si>
    <t>　　　　　　年度等
　所得区分</t>
  </si>
  <si>
    <t>１　個人市民税</t>
  </si>
  <si>
    <t>２　法人市民税</t>
  </si>
  <si>
    <t>３　軽自動車税</t>
  </si>
  <si>
    <t>４　市たばこ税</t>
  </si>
  <si>
    <t>５　鉱　産　税</t>
  </si>
  <si>
    <t>６　入　湯　税</t>
  </si>
  <si>
    <t>７　事業所税</t>
  </si>
  <si>
    <t>８　公簿・公図閲覧数</t>
  </si>
  <si>
    <t>９　評価額等通知書申請件数（土地・家屋）</t>
  </si>
  <si>
    <t>10　証　　　明</t>
  </si>
  <si>
    <t>所　　　　　得　　　　　控　　　　　除　　　　　額</t>
  </si>
  <si>
    <t>社会保険料</t>
  </si>
  <si>
    <t>生命保険料</t>
  </si>
  <si>
    <t>地震保険料</t>
  </si>
  <si>
    <t>勤労学生</t>
  </si>
  <si>
    <t>配偶者特別</t>
  </si>
  <si>
    <t>所得控除額（つづき）</t>
  </si>
  <si>
    <t>課　　　　　税　　　　　標　　　　　準　　　　　額</t>
  </si>
  <si>
    <t>　　　　　　　区　分
 課税標準額の段階</t>
  </si>
  <si>
    <t>雑　損</t>
  </si>
  <si>
    <t>医 療 費</t>
  </si>
  <si>
    <t>小規模企業
共済等掛金</t>
  </si>
  <si>
    <t>障 害 者</t>
  </si>
  <si>
    <t>寡　婦</t>
  </si>
  <si>
    <t>寡　夫</t>
  </si>
  <si>
    <t>配 偶 者</t>
  </si>
  <si>
    <t>扶 　養</t>
  </si>
  <si>
    <t>配偶者及
び扶養親
族のうち
同居特障
加 算 分</t>
  </si>
  <si>
    <t>　 10万円以下の金額</t>
  </si>
  <si>
    <t>　 10万円を超え
　　　　100万円以下</t>
  </si>
  <si>
    <t>1,000万円を超える
　　　　　　　 金額</t>
  </si>
  <si>
    <t>合　　　　　計</t>
  </si>
  <si>
    <t>基   礎</t>
  </si>
  <si>
    <t>総所得金額
に係るもの</t>
  </si>
  <si>
    <t>山林所得
金 額 に
係るもの</t>
  </si>
  <si>
    <t>退職所得
金 額 に
係るもの</t>
  </si>
  <si>
    <t xml:space="preserve">
小　　　計
(a)</t>
  </si>
  <si>
    <t>土地等に係る
事業所得等の
金額に係るもの</t>
  </si>
  <si>
    <t>分離長期譲渡
所得金額に
係るもの</t>
  </si>
  <si>
    <t>分離短期譲渡
所得金額に
係るもの</t>
  </si>
  <si>
    <t>株式等に係る
譲渡所得等の
金額に係るもの</t>
  </si>
  <si>
    <t>税額控除額</t>
  </si>
  <si>
    <t xml:space="preserve">
配当割額
の控除額
</t>
  </si>
  <si>
    <t>所得割額</t>
  </si>
  <si>
    <t>調整
控除</t>
  </si>
  <si>
    <t>配当
控除</t>
  </si>
  <si>
    <t>住宅借入金等特別控除</t>
  </si>
  <si>
    <t>計</t>
  </si>
  <si>
    <t>先物取引に係る雑所得等分</t>
  </si>
  <si>
    <t>あり</t>
  </si>
  <si>
    <t>なし</t>
  </si>
  <si>
    <t xml:space="preserve">株式等譲渡所得割額の控除額
</t>
  </si>
  <si>
    <t>平均
税率
(b)
―
(a)</t>
  </si>
  <si>
    <t xml:space="preserve">
計
</t>
  </si>
  <si>
    <t>総所得金額・山林所得金額及び退職所得金額分
(b)</t>
  </si>
  <si>
    <t>土地等に係る事業所得等分</t>
  </si>
  <si>
    <t xml:space="preserve">分離長期
譲　　渡
所 得 分
</t>
  </si>
  <si>
    <t xml:space="preserve">分離短期
譲　　渡
所 得 分
</t>
  </si>
  <si>
    <t xml:space="preserve">株式等に
係る譲渡
所得等分
</t>
  </si>
  <si>
    <t>　(5)　減　　　　　免</t>
  </si>
  <si>
    <t>　　　　　　　年　度
区　分</t>
  </si>
  <si>
    <t>件数</t>
  </si>
  <si>
    <t>減免した税額</t>
  </si>
  <si>
    <t>　(6)　市・県民税のあん分率</t>
  </si>
  <si>
    <t>市・県民税総額</t>
  </si>
  <si>
    <t>市民税</t>
  </si>
  <si>
    <t>県民税</t>
  </si>
  <si>
    <t>あん分率</t>
  </si>
  <si>
    <t>(注）当初調定の数値であり、滞納繰越分は除く。</t>
  </si>
  <si>
    <t>　(7)　市・県民税の雑損控除</t>
  </si>
  <si>
    <t>（単位：件・千円）</t>
  </si>
  <si>
    <t>件 数</t>
  </si>
  <si>
    <t>金　額</t>
  </si>
  <si>
    <t>地　震</t>
  </si>
  <si>
    <t>水　害</t>
  </si>
  <si>
    <t>大　風</t>
  </si>
  <si>
    <t>雪　害</t>
  </si>
  <si>
    <t>火　災</t>
  </si>
  <si>
    <t>害　虫</t>
  </si>
  <si>
    <t>盗　難</t>
  </si>
  <si>
    <t>その他</t>
  </si>
  <si>
    <t>合　　計</t>
  </si>
  <si>
    <t>納税義務者</t>
  </si>
  <si>
    <t>法人税割額</t>
  </si>
  <si>
    <t>合　　　計</t>
  </si>
  <si>
    <t>納税義務者数</t>
  </si>
  <si>
    <t>資本金等の額が50億円超で従業者50人超</t>
  </si>
  <si>
    <t>資本金等の額が10億円超50億円以下で従業
者50人超</t>
  </si>
  <si>
    <t>資本金等の額が10億円超で従業者50人以下</t>
  </si>
  <si>
    <t>資本金等の額が１億円超10億円以下で従業
者50人超</t>
  </si>
  <si>
    <t>資本金等の額が１億円超10億円以下で従業
者50人以下</t>
  </si>
  <si>
    <t>資本金等の額が1,000万円超１億円以下で
従業者50人超</t>
  </si>
  <si>
    <t>資本金等の額が1,000万円超１億円以下で
従業者50人以下</t>
  </si>
  <si>
    <t>資本金等の額が1,000万円以下で従業者50
人超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</si>
  <si>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</si>
  <si>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</si>
  <si>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</si>
  <si>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</si>
  <si>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</si>
  <si>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</si>
  <si>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</si>
  <si>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</si>
  <si>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</si>
  <si>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</si>
  <si>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</si>
  <si>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</si>
  <si>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１・７月</t>
  </si>
  <si>
    <t>２・８月</t>
  </si>
  <si>
    <t>４・10月</t>
  </si>
  <si>
    <t>５・11月</t>
  </si>
  <si>
    <t>６・12月</t>
  </si>
  <si>
    <t>法人数</t>
  </si>
  <si>
    <t>県　　外　　法　　人</t>
  </si>
  <si>
    <t>法人税割</t>
  </si>
  <si>
    <t>確定申告年２回</t>
  </si>
  <si>
    <t>確定申告年１回</t>
  </si>
  <si>
    <t>予定・中間申告</t>
  </si>
  <si>
    <t>過事業年度分</t>
  </si>
  <si>
    <t>更正・決定分</t>
  </si>
  <si>
    <t>調定額</t>
  </si>
  <si>
    <t>構成比</t>
  </si>
  <si>
    <t>当初比</t>
  </si>
  <si>
    <t>-</t>
  </si>
  <si>
    <t>（単位：台）</t>
  </si>
  <si>
    <t>市たばこ税</t>
  </si>
  <si>
    <t>売渡し本数</t>
  </si>
  <si>
    <t>うち旧三級品</t>
  </si>
  <si>
    <t>課税免除本数</t>
  </si>
  <si>
    <t>返還控除本数</t>
  </si>
  <si>
    <t>課税標準額</t>
  </si>
  <si>
    <t>入湯客</t>
  </si>
  <si>
    <t>従業者割</t>
  </si>
  <si>
    <t>合　　計</t>
  </si>
  <si>
    <t>特例控除分</t>
  </si>
  <si>
    <t>人</t>
  </si>
  <si>
    <t>千円</t>
  </si>
  <si>
    <t>合　　計</t>
  </si>
  <si>
    <t>（単位：件）</t>
  </si>
  <si>
    <t>年　　　　度</t>
  </si>
  <si>
    <t>件　　数</t>
  </si>
  <si>
    <t>Ⅱ　市民税・諸税・証明関係</t>
  </si>
  <si>
    <t>調　定　額</t>
  </si>
  <si>
    <t>山林所得
金　　額</t>
  </si>
  <si>
    <t>退職所得
金　　額</t>
  </si>
  <si>
    <t>小　　計</t>
  </si>
  <si>
    <t>土地等に係る
事業所得等の
金　　　　額</t>
  </si>
  <si>
    <r>
      <t>分離長期譲渡
所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得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金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額</t>
    </r>
  </si>
  <si>
    <r>
      <t>分離短期譲渡
所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得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金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額</t>
    </r>
  </si>
  <si>
    <t xml:space="preserve">
税額
調整額
</t>
  </si>
  <si>
    <t>寄附金税額控除</t>
  </si>
  <si>
    <t>外国
税額</t>
  </si>
  <si>
    <t>給　　与</t>
  </si>
  <si>
    <t>特別徴収</t>
  </si>
  <si>
    <t>年　　金</t>
  </si>
  <si>
    <t>特　別　徴　収　義　務　者　数（給　与）</t>
  </si>
  <si>
    <t>（注）滞納繰越分は除く。</t>
  </si>
  <si>
    <t>平成22年度</t>
  </si>
  <si>
    <t>(単位：法人・千円)</t>
  </si>
  <si>
    <t>(単位：円・法人)</t>
  </si>
  <si>
    <t>(単位：法人)</t>
  </si>
  <si>
    <r>
      <t>上場株式等に
係 る 配 当
所 得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金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額</t>
    </r>
  </si>
  <si>
    <r>
      <t>先物取引に
係る雑所得
等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金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額</t>
    </r>
  </si>
  <si>
    <t>あ　り</t>
  </si>
  <si>
    <t>な　し</t>
  </si>
  <si>
    <t>　200万円以下の金額</t>
  </si>
  <si>
    <t>　200万円を超え
　　　　700万円以下</t>
  </si>
  <si>
    <t>　700万円を超え
　　　1000万円以下</t>
  </si>
  <si>
    <t>　1000万円を超える
　　　　　　　 金額</t>
  </si>
  <si>
    <t>上場株式等の
配当所得金額
に係るもの</t>
  </si>
  <si>
    <t>先物取引に
係る雑所得等の金額に係るもの</t>
  </si>
  <si>
    <t>上場株式等の配当所得金額に係る分</t>
  </si>
  <si>
    <t>平成23年度</t>
  </si>
  <si>
    <t>１　個 人 市 民 税</t>
  </si>
  <si>
    <r>
      <t>　(1)　納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税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義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務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者</t>
    </r>
    <r>
      <rPr>
        <sz val="4"/>
        <rFont val="ＭＳ ゴシック"/>
        <family val="3"/>
      </rPr>
      <t xml:space="preserve"> </t>
    </r>
    <r>
      <rPr>
        <sz val="10"/>
        <rFont val="ＭＳ ゴシック"/>
        <family val="3"/>
      </rPr>
      <t>数</t>
    </r>
  </si>
  <si>
    <t>(単位：人・％)</t>
  </si>
  <si>
    <t>当 初 調 定</t>
  </si>
  <si>
    <t>決 算 調 定</t>
  </si>
  <si>
    <t>　(2)　課　税　状　況</t>
  </si>
  <si>
    <t>(単位：千円・％)</t>
  </si>
  <si>
    <t>　　　　　　　区　分
 課税標準額の段階</t>
  </si>
  <si>
    <t>納　税　義　務　者　数</t>
  </si>
  <si>
    <t>　　　　　　　区　分
 課税標準額の段階</t>
  </si>
  <si>
    <t>　　　　　　　区　分
 課税標準額の段階</t>
  </si>
  <si>
    <t>算　　　　出　　　　税　　　　額</t>
  </si>
  <si>
    <t>　 10万円以下の金額</t>
  </si>
  <si>
    <t>　 10万円を超え
　　　　100万円以下</t>
  </si>
  <si>
    <t>合　　計</t>
  </si>
  <si>
    <t>平 成 23 年 度</t>
  </si>
  <si>
    <t>平　成　23　年　度</t>
  </si>
  <si>
    <t>平成24年度</t>
  </si>
  <si>
    <t>平　成　24　年　度</t>
  </si>
  <si>
    <t>平 成 24 年 度</t>
  </si>
  <si>
    <t>下記以外の法人等</t>
  </si>
  <si>
    <t>平　成　25　年　度</t>
  </si>
  <si>
    <t>平成26年度</t>
  </si>
  <si>
    <t>平 成 25 年 度</t>
  </si>
  <si>
    <t>構　成　比</t>
  </si>
  <si>
    <t>退　　　　職　　　　分　　　　離</t>
  </si>
  <si>
    <t>平　成　26　年　度</t>
  </si>
  <si>
    <t>平　成　27　年　度</t>
  </si>
  <si>
    <t>平 成 27 年 度</t>
  </si>
  <si>
    <t>平成27年度</t>
  </si>
  <si>
    <t>平成27年度</t>
  </si>
  <si>
    <t>４</t>
  </si>
  <si>
    <t>平 成 28 年 度</t>
  </si>
  <si>
    <t>平　成　28  年　度</t>
  </si>
  <si>
    <t>件 数</t>
  </si>
  <si>
    <t>　　　　     年度等
  区　分</t>
  </si>
  <si>
    <t>平成27年度</t>
  </si>
  <si>
    <t>（単位：件・千円・％）</t>
  </si>
  <si>
    <t>（単位：千円・％）</t>
  </si>
  <si>
    <t>平成28年度</t>
  </si>
  <si>
    <t>平成28年度</t>
  </si>
  <si>
    <t>営 業 用(旧税率)</t>
  </si>
  <si>
    <t>営 業 用(新税率)</t>
  </si>
  <si>
    <t>営 業 用(重課税率)</t>
  </si>
  <si>
    <t>営業用(75%軽課税率)</t>
  </si>
  <si>
    <t>営業用(50%軽課税率)</t>
  </si>
  <si>
    <t>営業用(25%軽課税率)</t>
  </si>
  <si>
    <t>自 家 用(旧税率)</t>
  </si>
  <si>
    <t>自 家 用(新税率)</t>
  </si>
  <si>
    <t>自 家 用(重課税率)</t>
  </si>
  <si>
    <t>自家用(75%軽課税率)</t>
  </si>
  <si>
    <t>自家用(50%軽課税率)</t>
  </si>
  <si>
    <t>自家用(25%軽課税率)</t>
  </si>
  <si>
    <t>決算調定</t>
  </si>
  <si>
    <t>決算調定額</t>
  </si>
  <si>
    <t>決算調定額</t>
  </si>
  <si>
    <t>　　　　　　　　　　　　　 　  　　　　　　　　　   年 度 等
　区　　分</t>
  </si>
  <si>
    <t>1,000万円を超える
　　　　　　　 金額</t>
  </si>
  <si>
    <t xml:space="preserve">  　　　　　　　年　度
　区　分</t>
  </si>
  <si>
    <t>　(1)　調　　定　　額</t>
  </si>
  <si>
    <t>税　率（年額）</t>
  </si>
  <si>
    <t>12　　　か　　　月　　　決　　　算</t>
  </si>
  <si>
    <t>合　計</t>
  </si>
  <si>
    <t>３・９月</t>
  </si>
  <si>
    <t>区　　　分</t>
  </si>
  <si>
    <t>市　　内　　法　　人</t>
  </si>
  <si>
    <t>県　　内　　法　　人</t>
  </si>
  <si>
    <t>件　数</t>
  </si>
  <si>
    <t>修正申告</t>
  </si>
  <si>
    <t>更正・決定分</t>
  </si>
  <si>
    <t>退職年金</t>
  </si>
  <si>
    <t>合　　　計</t>
  </si>
  <si>
    <t>　　　　　　　　　　　　　　　　　　　　　  　　　年　度
　　　車　種</t>
  </si>
  <si>
    <t>(単位：千本・千円)</t>
  </si>
  <si>
    <t>(注)　滞納繰越分は除く。</t>
  </si>
  <si>
    <t>(単位：人・千円)</t>
  </si>
  <si>
    <t xml:space="preserve">               　　年　度
 区　分  </t>
  </si>
  <si>
    <t>納　税
義務者</t>
  </si>
  <si>
    <t>調 定 額</t>
  </si>
  <si>
    <t>資 産 割</t>
  </si>
  <si>
    <t>（注）１　滞納繰越分は除く｡（　）中は実人員を示す。</t>
  </si>
  <si>
    <t>納税義務者</t>
  </si>
  <si>
    <t>事業所床面積
又は給与総額</t>
  </si>
  <si>
    <t>非 課 税 分</t>
  </si>
  <si>
    <t>課 税 標 準
（減 免 額）</t>
  </si>
  <si>
    <t>千円</t>
  </si>
  <si>
    <t>人</t>
  </si>
  <si>
    <t>(注）滞納繰越分は除く｡（　）中は実人員を示す。</t>
  </si>
  <si>
    <t>８　公簿・公図閲覧数</t>
  </si>
  <si>
    <t>(単位：件)</t>
  </si>
  <si>
    <t>交　　付　　件　　数</t>
  </si>
  <si>
    <t>10　証　　　　　　明</t>
  </si>
  <si>
    <t>市　民　税　関　係</t>
  </si>
  <si>
    <t>課税・所得証明</t>
  </si>
  <si>
    <t>営業(所在地)証明</t>
  </si>
  <si>
    <t>小　　　　計</t>
  </si>
  <si>
    <t>資　　産　　税　　関　　係</t>
  </si>
  <si>
    <t>評価証明</t>
  </si>
  <si>
    <t>公課証明</t>
  </si>
  <si>
    <t>資産証明</t>
  </si>
  <si>
    <t>住宅用家屋証明</t>
  </si>
  <si>
    <t>その他の証明</t>
  </si>
  <si>
    <t>納　税　関　係</t>
  </si>
  <si>
    <t>納税証明</t>
  </si>
  <si>
    <t>軽自動車税(車検用)</t>
  </si>
  <si>
    <t>納　税　証　明</t>
  </si>
  <si>
    <t>　　　　  　　年　度
 区 分</t>
  </si>
  <si>
    <t xml:space="preserve">     　　　   年　度
 種 別</t>
  </si>
  <si>
    <t>　　年度等
区分</t>
  </si>
  <si>
    <t>※主な税制改正</t>
  </si>
  <si>
    <t>平成24年 4月1日以後に開始する事業年度から，法人税率引下げ（30.0% ⇒ 25.5%）</t>
  </si>
  <si>
    <t>平成26年10月1日以後に開始する事業年度から，法人税割税率引下げ（14.7% ⇒ 12.1%）及び（特例：13.5% ⇒ 10.9%）</t>
  </si>
  <si>
    <t>平　成　28　年　度</t>
  </si>
  <si>
    <t>平　成　29　年　度</t>
  </si>
  <si>
    <t>平 成 29 年 度</t>
  </si>
  <si>
    <t>平　成　29  年　度</t>
  </si>
  <si>
    <t>平成29年度</t>
  </si>
  <si>
    <t>平成29年度</t>
  </si>
  <si>
    <t xml:space="preserve">
</t>
  </si>
  <si>
    <t>平成27年 4月1日以後に開始する事業年度から，法人税率引下げ（25.5% ⇒ 23.9%）</t>
  </si>
  <si>
    <t>(注)１　所得区分は、主な所得による区分である。
　　２　P21～P25の各数値は、市町村税課税状況等の調による。
　　　（滞納繰越分、過年度課税分、退職所得分は含まない｡）</t>
  </si>
  <si>
    <t>平　成　30　年　度</t>
  </si>
  <si>
    <t>平 成 30 年 度</t>
  </si>
  <si>
    <t>　　　徴収区分による集計のため、他の徴収方法と重複している納税義務者もあり，実際の納税義務者数とは異なる。</t>
  </si>
  <si>
    <t>平　成　30  年　度</t>
  </si>
  <si>
    <t>構　成　比</t>
  </si>
  <si>
    <t>平成30年度</t>
  </si>
  <si>
    <t>平成30年度</t>
  </si>
  <si>
    <t>平成28年度</t>
  </si>
  <si>
    <t>合　　　　　　　　　　計</t>
  </si>
  <si>
    <t>そ　　　の　　　他</t>
  </si>
  <si>
    <t>小型特殊
自 動 車</t>
  </si>
  <si>
    <t>四輪</t>
  </si>
  <si>
    <t>二　　　　　　　輪</t>
  </si>
  <si>
    <t>軽自動車</t>
  </si>
  <si>
    <t>125　cc 　以 　下</t>
  </si>
  <si>
    <t>90 　cc 　以 　下</t>
  </si>
  <si>
    <t>50 　cc 　以 　下</t>
  </si>
  <si>
    <t>雪　　　　　上　　　　　車</t>
  </si>
  <si>
    <t>貨物</t>
  </si>
  <si>
    <t>乗用</t>
  </si>
  <si>
    <t>二　　　　　　　　　　　輪</t>
  </si>
  <si>
    <t>軽　自　動　車</t>
  </si>
  <si>
    <t>上 記 以 外</t>
  </si>
  <si>
    <t>ミ ニ カ ー</t>
  </si>
  <si>
    <t>台　数</t>
  </si>
  <si>
    <t>当　　初</t>
  </si>
  <si>
    <t>決　　算</t>
  </si>
  <si>
    <t>(単位：台・千円・％)</t>
  </si>
  <si>
    <t>　　　　　　　　　　　　　 　　　      　区　分
    車　種</t>
  </si>
  <si>
    <t>５</t>
  </si>
  <si>
    <t>鉱産税</t>
  </si>
  <si>
    <t xml:space="preserve">             　　　年　度
 区　分  </t>
  </si>
  <si>
    <t>６</t>
  </si>
  <si>
    <t>入湯税</t>
  </si>
  <si>
    <t xml:space="preserve">              　　 年　度
 区　分  </t>
  </si>
  <si>
    <t>(注）　手数料は１件につき300円　　ただし、住宅用家屋証明は１件につき1,300円</t>
  </si>
  <si>
    <t>平成28年 4月1日以後に開始する事業年度から，法人税率引下げ(23.9％ ⇒ 23.4％)</t>
  </si>
  <si>
    <t>H27</t>
  </si>
  <si>
    <t>H28</t>
  </si>
  <si>
    <t>H29</t>
  </si>
  <si>
    <t>（6）事業種目別法人税割調定額の推移</t>
  </si>
  <si>
    <t>　　　各数値は、当初及び決算調定書による。（過年度課税分、退職所得分を含む｡）</t>
  </si>
  <si>
    <t>令　和　元　年　度</t>
  </si>
  <si>
    <t>令和元年度</t>
  </si>
  <si>
    <t>令和元年度</t>
  </si>
  <si>
    <t>平成30年 4月1日以後に開始する事業年度から，法人税率引下げ(23.4％ ⇒ 23.2％)</t>
  </si>
  <si>
    <t>H30</t>
  </si>
  <si>
    <t>令和元年度</t>
  </si>
  <si>
    <t>令和2年度</t>
  </si>
  <si>
    <t>令和2年度</t>
  </si>
  <si>
    <t>令　和　元　年　度</t>
  </si>
  <si>
    <t>令　和　2　年　度</t>
  </si>
  <si>
    <t>令　和　2　年　度</t>
  </si>
  <si>
    <t>令　和　2  年　度</t>
  </si>
  <si>
    <t>（令和２年７月１日現在、単位：人・千円）</t>
  </si>
  <si>
    <r>
      <t>株 式 等 に
係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る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譲</t>
    </r>
    <r>
      <rPr>
        <sz val="11"/>
        <rFont val="ＭＳ 明朝"/>
        <family val="1"/>
      </rPr>
      <t xml:space="preserve"> </t>
    </r>
    <r>
      <rPr>
        <sz val="9.5"/>
        <rFont val="ＭＳ 明朝"/>
        <family val="1"/>
      </rPr>
      <t>渡
所得等の金額</t>
    </r>
  </si>
  <si>
    <t>(令和元年２月１日現在、単位：千円)</t>
  </si>
  <si>
    <t>　(4)　課税標準額段階別令和２年度所得割額等に関する調（つづき）</t>
  </si>
  <si>
    <t>　(4)　課税標準額段階別令和２年度所得割額等に関する調</t>
  </si>
  <si>
    <t>（令和２年７月１日現在、単位：千円）</t>
  </si>
  <si>
    <t>(令和２年７月１日現在、単位：千円)</t>
  </si>
  <si>
    <t>令和元年10月1日以後に開始する事業年度から，法人税割税率引下げ（12.1% ⇒8.4%）及び（特例：10.9% ⇒7.2%）</t>
  </si>
  <si>
    <t>●市内法人</t>
  </si>
  <si>
    <t>（単位：千円）</t>
  </si>
  <si>
    <t>区分</t>
  </si>
  <si>
    <t>農林水産業</t>
  </si>
  <si>
    <t>鉱業</t>
  </si>
  <si>
    <t>建設業</t>
  </si>
  <si>
    <t>製造業</t>
  </si>
  <si>
    <t>電気・ガス・水道</t>
  </si>
  <si>
    <t>運輸・通信業</t>
  </si>
  <si>
    <t>卸・小売業</t>
  </si>
  <si>
    <t>金融・保険業</t>
  </si>
  <si>
    <t>不動産業</t>
  </si>
  <si>
    <t>サービス業</t>
  </si>
  <si>
    <t>その他業種</t>
  </si>
  <si>
    <t>合計</t>
  </si>
  <si>
    <t>●市外法人</t>
  </si>
  <si>
    <t>R1</t>
  </si>
  <si>
    <t>２　法 人 市 民 税</t>
  </si>
  <si>
    <t>　(1)　調　　定　　額</t>
  </si>
  <si>
    <t>平成30年度</t>
  </si>
  <si>
    <t>均等割額</t>
  </si>
  <si>
    <t>（注）１　滞納繰越分は除く。</t>
  </si>
  <si>
    <t>区　　　　　　　　分</t>
  </si>
  <si>
    <t>　(2)　均等割区分別法人数（令和元年度）</t>
  </si>
  <si>
    <t>区　分</t>
  </si>
  <si>
    <t>６　　か　　月　　決　　算</t>
  </si>
  <si>
    <t>(単位：件・千円)</t>
  </si>
  <si>
    <t>合　　　　計</t>
  </si>
  <si>
    <t>件　数</t>
  </si>
  <si>
    <t>件　数</t>
  </si>
  <si>
    <t>現　事　業　年　度　分</t>
  </si>
  <si>
    <t>見込納付</t>
  </si>
  <si>
    <t>確定申告</t>
  </si>
  <si>
    <t>　(3)　決算期別法人数（令和元年度）</t>
  </si>
  <si>
    <t>　(4)　申告及び更正・決定状況（令和元年度）</t>
  </si>
  <si>
    <t>３　軽 自 動 車 税</t>
  </si>
  <si>
    <t>平　成　28　年　度</t>
  </si>
  <si>
    <t>当　　初</t>
  </si>
  <si>
    <t>決　　算</t>
  </si>
  <si>
    <t>台　数</t>
  </si>
  <si>
    <t>台　数</t>
  </si>
  <si>
    <t>原動機付
自 転 車</t>
  </si>
  <si>
    <t>50cc
以下</t>
  </si>
  <si>
    <t>90 　cc 　以 　下</t>
  </si>
  <si>
    <t>125　cc 　以 　下</t>
  </si>
  <si>
    <t>四　輪</t>
  </si>
  <si>
    <t>-</t>
  </si>
  <si>
    <t>-</t>
  </si>
  <si>
    <t>-</t>
  </si>
  <si>
    <t>農　耕　作　業　用</t>
  </si>
  <si>
    <t>二 輪 の 小 型 自 動 車</t>
  </si>
  <si>
    <t>(注)１　当初は各年度４月１日現在の数値による。
　　２　滞納繰越分は除く。</t>
  </si>
  <si>
    <t>　(2)　減　免　台　数</t>
  </si>
  <si>
    <t>平成30年度</t>
  </si>
  <si>
    <t>原動機付
自 転 車</t>
  </si>
  <si>
    <t>乗　　　　　用</t>
  </si>
  <si>
    <t>貨　　　　　物</t>
  </si>
  <si>
    <t>小型特殊
自 動 車</t>
  </si>
  <si>
    <t>そ　　　の　　　他</t>
  </si>
  <si>
    <t>二 輪 の 小 型 自 動 車</t>
  </si>
  <si>
    <t>合　　　　　　　　　　計</t>
  </si>
  <si>
    <t>令和元年度</t>
  </si>
  <si>
    <t>７　事　業　所　税</t>
  </si>
  <si>
    <t>(54,191千円)</t>
  </si>
  <si>
    <t>(4,347千円)</t>
  </si>
  <si>
    <t>　(2)　令和元年度課税状況</t>
  </si>
  <si>
    <r>
      <t>ｍ</t>
    </r>
    <r>
      <rPr>
        <vertAlign val="superscript"/>
        <sz val="7"/>
        <color indexed="8"/>
        <rFont val="ＭＳ 明朝"/>
        <family val="1"/>
      </rPr>
      <t>2</t>
    </r>
  </si>
  <si>
    <r>
      <t>ｍ</t>
    </r>
    <r>
      <rPr>
        <vertAlign val="superscript"/>
        <sz val="7"/>
        <color indexed="8"/>
        <rFont val="ＭＳ 明朝"/>
        <family val="1"/>
      </rPr>
      <t>2</t>
    </r>
  </si>
  <si>
    <r>
      <t>ｍ</t>
    </r>
    <r>
      <rPr>
        <vertAlign val="superscript"/>
        <sz val="7"/>
        <color indexed="8"/>
        <rFont val="ＭＳ 明朝"/>
        <family val="1"/>
      </rPr>
      <t>2</t>
    </r>
  </si>
  <si>
    <t>平成30年度</t>
  </si>
  <si>
    <t>課税台数</t>
  </si>
  <si>
    <t>年度</t>
  </si>
  <si>
    <t>当初調定額</t>
  </si>
  <si>
    <t>決算調定額</t>
  </si>
  <si>
    <t>　(3)　環　境　性　能　割（令和元年10月～）</t>
  </si>
  <si>
    <t>(単位：台・千円)</t>
  </si>
  <si>
    <t>　(1)　課税台数・調定額【種別割】</t>
  </si>
  <si>
    <r>
      <t>三　輪</t>
    </r>
    <r>
      <rPr>
        <sz val="8"/>
        <color indexed="8"/>
        <rFont val="ＭＳ 明朝"/>
        <family val="1"/>
      </rPr>
      <t>（※28年度からは重課税率）</t>
    </r>
  </si>
  <si>
    <t>(注)１　税額は、市・県民税総額。</t>
  </si>
  <si>
    <t>減免税額</t>
  </si>
  <si>
    <t>　　　　　　　　　　　　　  　　    　　　      　　年 度 等
　区　　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</si>
</sst>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 "/>
    <numFmt numFmtId="184" formatCode="#,##0.0_ "/>
    <numFmt numFmtId="185" formatCode="#,##0_);[Red]\(#,##0\)"/>
    <numFmt numFmtId="186" formatCode="#,##0.0_);[Red]\(#,##0.0\)"/>
    <numFmt numFmtId="187" formatCode="0.000"/>
    <numFmt numFmtId="188" formatCode="0.0000"/>
    <numFmt numFmtId="189" formatCode="0.00000"/>
    <numFmt numFmtId="190" formatCode="#,##0.00_);[Red]\(#,##0.00\)"/>
    <numFmt numFmtId="191" formatCode="#,##0_ ;[Red]\-#,##0\ "/>
    <numFmt numFmtId="192" formatCode="#,##0.0_ ;[Red]\-#,##0.0\ "/>
    <numFmt numFmtId="193" formatCode="#,##0.00_ ;[Red]\-#,##0.00\ "/>
    <numFmt numFmtId="194" formatCode="&quot;△&quot;#,##0_);\(#,##0\)"/>
    <numFmt numFmtId="195" formatCode="#,##0;&quot;△&quot;#,##0"/>
    <numFmt numFmtId="196" formatCode="0_ "/>
    <numFmt numFmtId="197" formatCode="0_);[Red]\(0\)"/>
    <numFmt numFmtId="198" formatCode="@\ "/>
    <numFmt numFmtId="199" formatCode="#,##0;[Red]#,##0"/>
    <numFmt numFmtId="200" formatCode="0.0%"/>
    <numFmt numFmtId="201" formatCode="0.000_ "/>
    <numFmt numFmtId="202" formatCode="0.0_ "/>
    <numFmt numFmtId="203" formatCode="_ * #,##0.0_ ;_ * \-#,##0.0_ ;_ * &quot;-&quot;?_ ;_ @_ "/>
    <numFmt numFmtId="204" formatCode="#,##0.00_ "/>
    <numFmt numFmtId="205" formatCode="#,##0_);&quot;△&quot;#,##0"/>
    <numFmt numFmtId="206" formatCode="#,##0_);&quot;△&quot;#,##0\ "/>
    <numFmt numFmtId="207" formatCode="#,##0\);&quot;△&quot;#,##0"/>
    <numFmt numFmtId="208" formatCode="General\ \ "/>
    <numFmt numFmtId="209" formatCode="#,##0.0;&quot;△&quot;#,##0.0"/>
    <numFmt numFmtId="210" formatCode="0_);\(0\)"/>
    <numFmt numFmtId="211" formatCode="#,##0_);\(#,##0\)"/>
    <numFmt numFmtId="212" formatCode="#,##0.00000_ "/>
    <numFmt numFmtId="213" formatCode="0.00_);[Red]\(0.00\)"/>
    <numFmt numFmtId="214" formatCode="_ * #,##0_ ;_ * \-#,##0_ ;_ * &quot;-&quot;?_ ;_ @_ "/>
    <numFmt numFmtId="215" formatCode="#,##0;&quot;▲ &quot;#,##0"/>
    <numFmt numFmtId="216" formatCode="#,##0.0_);\(#,##0.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0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4"/>
      <name val="ＭＳ ゴシック"/>
      <family val="3"/>
    </font>
    <font>
      <sz val="9.5"/>
      <name val="ＭＳ ゴシック"/>
      <family val="3"/>
    </font>
    <font>
      <sz val="9.5"/>
      <name val="MS UI Gothic"/>
      <family val="3"/>
    </font>
    <font>
      <sz val="6"/>
      <name val="ＭＳ 明朝"/>
      <family val="1"/>
    </font>
    <font>
      <sz val="10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  <font>
      <sz val="20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vertAlign val="superscript"/>
      <sz val="9.5"/>
      <name val="ＭＳ 明朝"/>
      <family val="1"/>
    </font>
    <font>
      <vertAlign val="superscript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明朝"/>
      <family val="1"/>
    </font>
    <font>
      <sz val="11"/>
      <name val="ＭＳ Ｐ明朝"/>
      <family val="1"/>
    </font>
    <font>
      <sz val="11"/>
      <name val="MS UI Gothic"/>
      <family val="3"/>
    </font>
    <font>
      <sz val="9"/>
      <name val="ＭＳ Ｐ明朝"/>
      <family val="1"/>
    </font>
    <font>
      <sz val="1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vertAlign val="superscript"/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vertAlign val="superscript"/>
      <sz val="9.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.5"/>
      <color indexed="8"/>
      <name val="ＭＳ 明朝"/>
      <family val="1"/>
    </font>
    <font>
      <sz val="9.5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HGPｺﾞｼｯｸE"/>
      <family val="3"/>
    </font>
    <font>
      <sz val="11"/>
      <color indexed="8"/>
      <name val="HGPｺﾞｼｯｸE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vertAlign val="superscript"/>
      <sz val="9.5"/>
      <color indexed="8"/>
      <name val="ＭＳ 明朝"/>
      <family val="1"/>
    </font>
    <font>
      <sz val="7"/>
      <color indexed="8"/>
      <name val="ＭＳ 明朝"/>
      <family val="1"/>
    </font>
    <font>
      <sz val="20"/>
      <color indexed="8"/>
      <name val="ＭＳ Ｐゴシック"/>
      <family val="3"/>
    </font>
    <font>
      <sz val="14"/>
      <color indexed="63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1"/>
      <color theme="1"/>
      <name val="ＭＳ Ｐゴシック"/>
      <family val="3"/>
    </font>
    <font>
      <vertAlign val="superscript"/>
      <sz val="9.5"/>
      <color theme="1"/>
      <name val="ＭＳ Ｐゴシック"/>
      <family val="3"/>
    </font>
    <font>
      <vertAlign val="superscript"/>
      <sz val="11"/>
      <color theme="1"/>
      <name val="ＭＳ Ｐゴシック"/>
      <family val="3"/>
    </font>
    <font>
      <sz val="9.5"/>
      <color theme="1"/>
      <name val="ＭＳ 明朝"/>
      <family val="1"/>
    </font>
    <font>
      <sz val="9.5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HGPｺﾞｼｯｸE"/>
      <family val="3"/>
    </font>
    <font>
      <sz val="11"/>
      <color theme="1"/>
      <name val="HGPｺﾞｼｯｸE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vertAlign val="superscript"/>
      <sz val="9.5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 diagonalUp="1">
      <left style="hair"/>
      <right style="hair"/>
      <top style="thin"/>
      <bottom style="hair"/>
      <diagonal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18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10" fontId="4" fillId="0" borderId="0" xfId="42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38" fontId="4" fillId="0" borderId="14" xfId="5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5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2" xfId="0" applyNumberFormat="1" applyFont="1" applyBorder="1" applyAlignment="1">
      <alignment vertical="center"/>
    </xf>
    <xf numFmtId="185" fontId="2" fillId="0" borderId="20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vertical="center"/>
    </xf>
    <xf numFmtId="185" fontId="2" fillId="0" borderId="14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center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vertical="center"/>
    </xf>
    <xf numFmtId="185" fontId="3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85" fontId="2" fillId="0" borderId="23" xfId="0" applyNumberFormat="1" applyFont="1" applyBorder="1" applyAlignment="1">
      <alignment horizontal="right" vertical="center"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3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vertical="center"/>
    </xf>
    <xf numFmtId="185" fontId="3" fillId="0" borderId="23" xfId="0" applyNumberFormat="1" applyFont="1" applyFill="1" applyBorder="1" applyAlignment="1">
      <alignment vertical="center"/>
    </xf>
    <xf numFmtId="185" fontId="2" fillId="0" borderId="24" xfId="0" applyNumberFormat="1" applyFont="1" applyBorder="1" applyAlignment="1">
      <alignment horizontal="right" vertical="center"/>
    </xf>
    <xf numFmtId="185" fontId="2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5" fontId="2" fillId="0" borderId="26" xfId="0" applyNumberFormat="1" applyFont="1" applyBorder="1" applyAlignment="1">
      <alignment horizontal="right" vertical="center"/>
    </xf>
    <xf numFmtId="185" fontId="2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185" fontId="2" fillId="0" borderId="21" xfId="0" applyNumberFormat="1" applyFont="1" applyBorder="1" applyAlignment="1">
      <alignment horizontal="right" vertical="center"/>
    </xf>
    <xf numFmtId="185" fontId="2" fillId="0" borderId="3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4" fillId="0" borderId="0" xfId="66" applyFont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38" fontId="4" fillId="0" borderId="0" xfId="50" applyFont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38" fontId="2" fillId="0" borderId="12" xfId="50" applyFont="1" applyBorder="1" applyAlignment="1">
      <alignment vertical="center"/>
    </xf>
    <xf numFmtId="38" fontId="2" fillId="0" borderId="12" xfId="50" applyFont="1" applyFill="1" applyBorder="1" applyAlignment="1">
      <alignment vertical="center"/>
    </xf>
    <xf numFmtId="38" fontId="2" fillId="0" borderId="14" xfId="50" applyFont="1" applyFill="1" applyBorder="1" applyAlignment="1">
      <alignment vertical="center"/>
    </xf>
    <xf numFmtId="183" fontId="15" fillId="0" borderId="0" xfId="50" applyNumberFormat="1" applyFont="1" applyBorder="1" applyAlignment="1">
      <alignment horizontal="right" vertical="center"/>
    </xf>
    <xf numFmtId="38" fontId="2" fillId="0" borderId="20" xfId="50" applyFont="1" applyFill="1" applyBorder="1" applyAlignment="1">
      <alignment vertical="center"/>
    </xf>
    <xf numFmtId="38" fontId="2" fillId="0" borderId="12" xfId="50" applyFont="1" applyBorder="1" applyAlignment="1">
      <alignment horizontal="right" vertical="center"/>
    </xf>
    <xf numFmtId="38" fontId="2" fillId="0" borderId="20" xfId="50" applyFont="1" applyBorder="1" applyAlignment="1">
      <alignment vertical="center"/>
    </xf>
    <xf numFmtId="38" fontId="2" fillId="0" borderId="14" xfId="5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38" fontId="3" fillId="0" borderId="26" xfId="50" applyFont="1" applyBorder="1" applyAlignment="1">
      <alignment horizontal="right" vertical="center"/>
    </xf>
    <xf numFmtId="38" fontId="2" fillId="0" borderId="0" xfId="50" applyFont="1" applyBorder="1" applyAlignment="1">
      <alignment horizontal="right" vertical="center"/>
    </xf>
    <xf numFmtId="38" fontId="2" fillId="0" borderId="0" xfId="50" applyFont="1" applyFill="1" applyBorder="1" applyAlignment="1">
      <alignment horizontal="right" vertical="center"/>
    </xf>
    <xf numFmtId="38" fontId="3" fillId="0" borderId="0" xfId="5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84" fontId="15" fillId="0" borderId="0" xfId="5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38" fontId="2" fillId="0" borderId="36" xfId="50" applyFont="1" applyBorder="1" applyAlignment="1">
      <alignment horizontal="right" vertical="center"/>
    </xf>
    <xf numFmtId="38" fontId="2" fillId="0" borderId="26" xfId="50" applyFont="1" applyBorder="1" applyAlignment="1">
      <alignment horizontal="right" vertical="center"/>
    </xf>
    <xf numFmtId="38" fontId="2" fillId="0" borderId="22" xfId="50" applyFont="1" applyBorder="1" applyAlignment="1">
      <alignment vertical="center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distributed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185" fontId="2" fillId="0" borderId="37" xfId="0" applyNumberFormat="1" applyFont="1" applyBorder="1" applyAlignment="1">
      <alignment vertical="center"/>
    </xf>
    <xf numFmtId="38" fontId="2" fillId="0" borderId="16" xfId="50" applyFont="1" applyFill="1" applyBorder="1" applyAlignment="1">
      <alignment horizontal="right" vertical="center"/>
    </xf>
    <xf numFmtId="38" fontId="2" fillId="0" borderId="17" xfId="50" applyFont="1" applyBorder="1" applyAlignment="1">
      <alignment vertical="center"/>
    </xf>
    <xf numFmtId="38" fontId="2" fillId="0" borderId="37" xfId="50" applyFont="1" applyBorder="1" applyAlignment="1">
      <alignment vertical="center"/>
    </xf>
    <xf numFmtId="38" fontId="2" fillId="0" borderId="39" xfId="50" applyFont="1" applyBorder="1" applyAlignment="1">
      <alignment vertical="center"/>
    </xf>
    <xf numFmtId="38" fontId="2" fillId="0" borderId="16" xfId="50" applyFont="1" applyBorder="1" applyAlignment="1">
      <alignment horizontal="right" vertical="center"/>
    </xf>
    <xf numFmtId="185" fontId="3" fillId="0" borderId="26" xfId="0" applyNumberFormat="1" applyFont="1" applyBorder="1" applyAlignment="1">
      <alignment horizontal="right" vertical="center"/>
    </xf>
    <xf numFmtId="185" fontId="3" fillId="0" borderId="40" xfId="0" applyNumberFormat="1" applyFont="1" applyBorder="1" applyAlignment="1">
      <alignment vertical="center"/>
    </xf>
    <xf numFmtId="38" fontId="3" fillId="0" borderId="19" xfId="50" applyFont="1" applyBorder="1" applyAlignment="1">
      <alignment horizontal="right" vertical="center"/>
    </xf>
    <xf numFmtId="38" fontId="3" fillId="0" borderId="13" xfId="50" applyFont="1" applyBorder="1" applyAlignment="1">
      <alignment vertical="center"/>
    </xf>
    <xf numFmtId="38" fontId="3" fillId="0" borderId="40" xfId="50" applyFont="1" applyBorder="1" applyAlignment="1">
      <alignment vertical="center"/>
    </xf>
    <xf numFmtId="38" fontId="3" fillId="0" borderId="41" xfId="5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38" fontId="2" fillId="0" borderId="0" xfId="50" applyFont="1" applyBorder="1" applyAlignment="1">
      <alignment horizontal="center" vertical="center"/>
    </xf>
    <xf numFmtId="185" fontId="2" fillId="0" borderId="36" xfId="0" applyNumberFormat="1" applyFont="1" applyBorder="1" applyAlignment="1">
      <alignment horizontal="right" vertical="center"/>
    </xf>
    <xf numFmtId="185" fontId="2" fillId="0" borderId="42" xfId="0" applyNumberFormat="1" applyFont="1" applyBorder="1" applyAlignment="1">
      <alignment vertical="center"/>
    </xf>
    <xf numFmtId="38" fontId="2" fillId="0" borderId="43" xfId="50" applyFont="1" applyBorder="1" applyAlignment="1">
      <alignment horizontal="right" vertical="center"/>
    </xf>
    <xf numFmtId="38" fontId="2" fillId="0" borderId="31" xfId="50" applyFont="1" applyBorder="1" applyAlignment="1">
      <alignment vertical="center"/>
    </xf>
    <xf numFmtId="38" fontId="2" fillId="0" borderId="42" xfId="50" applyFont="1" applyBorder="1" applyAlignment="1">
      <alignment vertical="center"/>
    </xf>
    <xf numFmtId="38" fontId="2" fillId="0" borderId="44" xfId="50" applyFont="1" applyBorder="1" applyAlignment="1">
      <alignment vertical="center"/>
    </xf>
    <xf numFmtId="185" fontId="2" fillId="0" borderId="40" xfId="0" applyNumberFormat="1" applyFont="1" applyBorder="1" applyAlignment="1">
      <alignment vertical="center"/>
    </xf>
    <xf numFmtId="38" fontId="2" fillId="0" borderId="19" xfId="50" applyFont="1" applyBorder="1" applyAlignment="1">
      <alignment horizontal="right" vertical="center"/>
    </xf>
    <xf numFmtId="38" fontId="2" fillId="0" borderId="13" xfId="50" applyFont="1" applyBorder="1" applyAlignment="1">
      <alignment vertical="center"/>
    </xf>
    <xf numFmtId="38" fontId="2" fillId="0" borderId="40" xfId="50" applyFont="1" applyBorder="1" applyAlignment="1">
      <alignment vertical="center"/>
    </xf>
    <xf numFmtId="38" fontId="2" fillId="0" borderId="41" xfId="50" applyFont="1" applyBorder="1" applyAlignment="1">
      <alignment vertical="center"/>
    </xf>
    <xf numFmtId="0" fontId="4" fillId="0" borderId="45" xfId="0" applyFont="1" applyFill="1" applyBorder="1" applyAlignment="1">
      <alignment horizontal="center" vertical="center" wrapText="1"/>
    </xf>
    <xf numFmtId="38" fontId="4" fillId="0" borderId="12" xfId="50" applyFont="1" applyBorder="1" applyAlignment="1">
      <alignment horizontal="center" vertical="center"/>
    </xf>
    <xf numFmtId="38" fontId="2" fillId="0" borderId="20" xfId="50" applyFont="1" applyFill="1" applyBorder="1" applyAlignment="1">
      <alignment horizontal="right" vertical="center"/>
    </xf>
    <xf numFmtId="185" fontId="2" fillId="0" borderId="12" xfId="50" applyNumberFormat="1" applyFont="1" applyBorder="1" applyAlignment="1">
      <alignment horizontal="right" vertical="center"/>
    </xf>
    <xf numFmtId="181" fontId="2" fillId="0" borderId="14" xfId="50" applyNumberFormat="1" applyFont="1" applyBorder="1" applyAlignment="1">
      <alignment vertical="center"/>
    </xf>
    <xf numFmtId="38" fontId="2" fillId="0" borderId="20" xfId="50" applyFont="1" applyBorder="1" applyAlignment="1">
      <alignment horizontal="right" vertical="center"/>
    </xf>
    <xf numFmtId="38" fontId="3" fillId="0" borderId="22" xfId="50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38" fontId="2" fillId="0" borderId="46" xfId="50" applyFont="1" applyBorder="1" applyAlignment="1">
      <alignment horizontal="right" vertical="center"/>
    </xf>
    <xf numFmtId="38" fontId="2" fillId="0" borderId="22" xfId="50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8" fontId="4" fillId="0" borderId="0" xfId="5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left" vertical="center"/>
    </xf>
    <xf numFmtId="191" fontId="2" fillId="0" borderId="0" xfId="5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9" fontId="4" fillId="0" borderId="0" xfId="50" applyNumberFormat="1" applyFont="1" applyBorder="1" applyAlignment="1">
      <alignment horizontal="left" vertical="center"/>
    </xf>
    <xf numFmtId="38" fontId="4" fillId="0" borderId="0" xfId="6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5" fontId="2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40" fontId="4" fillId="0" borderId="0" xfId="50" applyNumberFormat="1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left" vertical="center"/>
    </xf>
    <xf numFmtId="40" fontId="4" fillId="0" borderId="0" xfId="6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8" fontId="4" fillId="0" borderId="0" xfId="5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47" xfId="50" applyFont="1" applyBorder="1" applyAlignment="1">
      <alignment horizontal="right" vertical="center"/>
    </xf>
    <xf numFmtId="38" fontId="2" fillId="0" borderId="16" xfId="50" applyFont="1" applyBorder="1" applyAlignment="1">
      <alignment vertical="center"/>
    </xf>
    <xf numFmtId="38" fontId="3" fillId="0" borderId="19" xfId="50" applyFont="1" applyBorder="1" applyAlignment="1">
      <alignment vertical="center"/>
    </xf>
    <xf numFmtId="38" fontId="2" fillId="0" borderId="43" xfId="50" applyFont="1" applyBorder="1" applyAlignment="1">
      <alignment vertical="center"/>
    </xf>
    <xf numFmtId="38" fontId="2" fillId="0" borderId="19" xfId="5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10" fontId="6" fillId="0" borderId="0" xfId="42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 wrapText="1"/>
    </xf>
    <xf numFmtId="183" fontId="6" fillId="0" borderId="0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38" fontId="20" fillId="0" borderId="0" xfId="5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center" vertical="center" wrapText="1"/>
    </xf>
    <xf numFmtId="183" fontId="21" fillId="0" borderId="21" xfId="0" applyNumberFormat="1" applyFont="1" applyFill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53" xfId="0" applyFont="1" applyFill="1" applyBorder="1" applyAlignment="1">
      <alignment horizontal="center" vertical="center" wrapText="1"/>
    </xf>
    <xf numFmtId="183" fontId="21" fillId="0" borderId="45" xfId="0" applyNumberFormat="1" applyFont="1" applyFill="1" applyBorder="1" applyAlignment="1">
      <alignment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horizontal="center" vertical="center" wrapText="1"/>
    </xf>
    <xf numFmtId="211" fontId="21" fillId="0" borderId="45" xfId="0" applyNumberFormat="1" applyFont="1" applyFill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3" fontId="20" fillId="0" borderId="0" xfId="0" applyNumberFormat="1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3" xfId="0" applyFont="1" applyBorder="1" applyAlignment="1">
      <alignment horizontal="distributed" vertical="center"/>
    </xf>
    <xf numFmtId="0" fontId="20" fillId="0" borderId="11" xfId="0" applyFont="1" applyBorder="1" applyAlignment="1">
      <alignment vertical="center"/>
    </xf>
    <xf numFmtId="185" fontId="21" fillId="0" borderId="21" xfId="50" applyNumberFormat="1" applyFont="1" applyBorder="1" applyAlignment="1">
      <alignment vertical="center"/>
    </xf>
    <xf numFmtId="185" fontId="21" fillId="0" borderId="21" xfId="0" applyNumberFormat="1" applyFont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53" xfId="0" applyFont="1" applyBorder="1" applyAlignment="1">
      <alignment vertical="center"/>
    </xf>
    <xf numFmtId="185" fontId="21" fillId="0" borderId="45" xfId="50" applyNumberFormat="1" applyFont="1" applyBorder="1" applyAlignment="1">
      <alignment vertical="center"/>
    </xf>
    <xf numFmtId="185" fontId="21" fillId="0" borderId="45" xfId="0" applyNumberFormat="1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/>
    </xf>
    <xf numFmtId="0" fontId="20" fillId="0" borderId="28" xfId="0" applyFont="1" applyBorder="1" applyAlignment="1">
      <alignment horizontal="distributed" vertical="center"/>
    </xf>
    <xf numFmtId="0" fontId="20" fillId="0" borderId="56" xfId="0" applyFont="1" applyBorder="1" applyAlignment="1">
      <alignment vertical="center"/>
    </xf>
    <xf numFmtId="184" fontId="21" fillId="0" borderId="0" xfId="0" applyNumberFormat="1" applyFont="1" applyFill="1" applyBorder="1" applyAlignment="1">
      <alignment vertical="center"/>
    </xf>
    <xf numFmtId="183" fontId="20" fillId="0" borderId="0" xfId="0" applyNumberFormat="1" applyFont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3" fontId="0" fillId="0" borderId="26" xfId="0" applyNumberFormat="1" applyFont="1" applyFill="1" applyBorder="1" applyAlignment="1">
      <alignment vertical="center"/>
    </xf>
    <xf numFmtId="185" fontId="84" fillId="0" borderId="24" xfId="0" applyNumberFormat="1" applyFont="1" applyBorder="1" applyAlignment="1">
      <alignment vertical="center"/>
    </xf>
    <xf numFmtId="183" fontId="22" fillId="0" borderId="26" xfId="0" applyNumberFormat="1" applyFont="1" applyFill="1" applyBorder="1" applyAlignment="1">
      <alignment vertical="center"/>
    </xf>
    <xf numFmtId="38" fontId="4" fillId="0" borderId="37" xfId="50" applyFont="1" applyBorder="1" applyAlignment="1">
      <alignment horizontal="right" vertical="center"/>
    </xf>
    <xf numFmtId="38" fontId="4" fillId="0" borderId="3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38" fontId="6" fillId="0" borderId="40" xfId="50" applyFont="1" applyBorder="1" applyAlignment="1">
      <alignment vertical="center"/>
    </xf>
    <xf numFmtId="38" fontId="6" fillId="0" borderId="13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183" fontId="2" fillId="0" borderId="16" xfId="65" applyNumberFormat="1" applyFont="1" applyFill="1" applyBorder="1" applyAlignment="1">
      <alignment vertical="center"/>
      <protection/>
    </xf>
    <xf numFmtId="185" fontId="21" fillId="0" borderId="21" xfId="0" applyNumberFormat="1" applyFont="1" applyFill="1" applyBorder="1" applyAlignment="1">
      <alignment vertical="center"/>
    </xf>
    <xf numFmtId="185" fontId="21" fillId="0" borderId="45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183" fontId="0" fillId="0" borderId="45" xfId="0" applyNumberFormat="1" applyFont="1" applyFill="1" applyBorder="1" applyAlignment="1">
      <alignment vertical="center"/>
    </xf>
    <xf numFmtId="183" fontId="85" fillId="0" borderId="22" xfId="0" applyNumberFormat="1" applyFont="1" applyFill="1" applyBorder="1" applyAlignment="1">
      <alignment vertical="center"/>
    </xf>
    <xf numFmtId="185" fontId="84" fillId="0" borderId="45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84" fontId="2" fillId="0" borderId="12" xfId="65" applyNumberFormat="1" applyFont="1" applyFill="1" applyBorder="1" applyAlignment="1">
      <alignment vertical="center"/>
      <protection/>
    </xf>
    <xf numFmtId="184" fontId="2" fillId="0" borderId="14" xfId="65" applyNumberFormat="1" applyFont="1" applyFill="1" applyBorder="1" applyAlignment="1">
      <alignment vertical="center"/>
      <protection/>
    </xf>
    <xf numFmtId="184" fontId="2" fillId="0" borderId="26" xfId="65" applyNumberFormat="1" applyFont="1" applyFill="1" applyBorder="1" applyAlignment="1">
      <alignment vertical="center"/>
      <protection/>
    </xf>
    <xf numFmtId="184" fontId="2" fillId="0" borderId="47" xfId="65" applyNumberFormat="1" applyFont="1" applyFill="1" applyBorder="1" applyAlignment="1">
      <alignment vertical="center"/>
      <protection/>
    </xf>
    <xf numFmtId="0" fontId="20" fillId="0" borderId="37" xfId="0" applyFont="1" applyBorder="1" applyAlignment="1">
      <alignment horizontal="center" vertical="center"/>
    </xf>
    <xf numFmtId="184" fontId="21" fillId="0" borderId="21" xfId="0" applyNumberFormat="1" applyFont="1" applyBorder="1" applyAlignment="1">
      <alignment vertical="center"/>
    </xf>
    <xf numFmtId="184" fontId="21" fillId="0" borderId="45" xfId="0" applyNumberFormat="1" applyFont="1" applyBorder="1" applyAlignment="1">
      <alignment vertical="center"/>
    </xf>
    <xf numFmtId="185" fontId="0" fillId="0" borderId="24" xfId="0" applyNumberFormat="1" applyFont="1" applyBorder="1" applyAlignment="1">
      <alignment vertical="center"/>
    </xf>
    <xf numFmtId="184" fontId="0" fillId="0" borderId="24" xfId="0" applyNumberFormat="1" applyFont="1" applyBorder="1" applyAlignment="1">
      <alignment vertical="center"/>
    </xf>
    <xf numFmtId="184" fontId="21" fillId="0" borderId="21" xfId="0" applyNumberFormat="1" applyFont="1" applyFill="1" applyBorder="1" applyAlignment="1">
      <alignment vertical="center"/>
    </xf>
    <xf numFmtId="184" fontId="21" fillId="0" borderId="45" xfId="0" applyNumberFormat="1" applyFont="1" applyFill="1" applyBorder="1" applyAlignment="1">
      <alignment vertical="center"/>
    </xf>
    <xf numFmtId="184" fontId="0" fillId="0" borderId="24" xfId="0" applyNumberFormat="1" applyFont="1" applyFill="1" applyBorder="1" applyAlignment="1">
      <alignment vertical="center"/>
    </xf>
    <xf numFmtId="185" fontId="84" fillId="0" borderId="57" xfId="50" applyNumberFormat="1" applyFont="1" applyBorder="1" applyAlignment="1">
      <alignment vertical="center"/>
    </xf>
    <xf numFmtId="185" fontId="84" fillId="0" borderId="57" xfId="0" applyNumberFormat="1" applyFont="1" applyBorder="1" applyAlignment="1">
      <alignment vertical="center"/>
    </xf>
    <xf numFmtId="185" fontId="0" fillId="0" borderId="57" xfId="50" applyNumberFormat="1" applyFont="1" applyBorder="1" applyAlignment="1">
      <alignment vertical="center"/>
    </xf>
    <xf numFmtId="184" fontId="0" fillId="0" borderId="57" xfId="0" applyNumberFormat="1" applyFont="1" applyBorder="1" applyAlignment="1">
      <alignment vertical="center"/>
    </xf>
    <xf numFmtId="38" fontId="4" fillId="0" borderId="16" xfId="50" applyFont="1" applyBorder="1" applyAlignment="1">
      <alignment vertical="center"/>
    </xf>
    <xf numFmtId="38" fontId="4" fillId="0" borderId="53" xfId="50" applyFont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38" fontId="6" fillId="0" borderId="19" xfId="50" applyFont="1" applyFill="1" applyBorder="1" applyAlignment="1">
      <alignment vertical="center"/>
    </xf>
    <xf numFmtId="38" fontId="6" fillId="0" borderId="40" xfId="50" applyFont="1" applyFill="1" applyBorder="1" applyAlignment="1">
      <alignment vertical="center"/>
    </xf>
    <xf numFmtId="38" fontId="4" fillId="0" borderId="37" xfId="5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91" fontId="4" fillId="0" borderId="28" xfId="50" applyNumberFormat="1" applyFont="1" applyBorder="1" applyAlignment="1">
      <alignment vertical="center"/>
    </xf>
    <xf numFmtId="183" fontId="0" fillId="0" borderId="57" xfId="0" applyNumberFormat="1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vertical="center" wrapText="1"/>
    </xf>
    <xf numFmtId="0" fontId="88" fillId="0" borderId="0" xfId="0" applyFont="1" applyBorder="1" applyAlignment="1">
      <alignment horizontal="center" vertical="center"/>
    </xf>
    <xf numFmtId="38" fontId="88" fillId="0" borderId="0" xfId="50" applyFont="1" applyBorder="1" applyAlignment="1">
      <alignment vertical="center"/>
    </xf>
    <xf numFmtId="185" fontId="88" fillId="0" borderId="0" xfId="0" applyNumberFormat="1" applyFont="1" applyBorder="1" applyAlignment="1">
      <alignment vertical="center"/>
    </xf>
    <xf numFmtId="179" fontId="88" fillId="0" borderId="0" xfId="0" applyNumberFormat="1" applyFont="1" applyBorder="1" applyAlignment="1">
      <alignment vertical="center"/>
    </xf>
    <xf numFmtId="0" fontId="88" fillId="0" borderId="15" xfId="0" applyFont="1" applyBorder="1" applyAlignment="1">
      <alignment vertical="center"/>
    </xf>
    <xf numFmtId="191" fontId="89" fillId="0" borderId="0" xfId="50" applyNumberFormat="1" applyFont="1" applyBorder="1" applyAlignment="1">
      <alignment horizontal="right" vertical="center"/>
    </xf>
    <xf numFmtId="0" fontId="90" fillId="0" borderId="0" xfId="0" applyFont="1" applyBorder="1" applyAlignment="1">
      <alignment horizontal="left" vertical="center"/>
    </xf>
    <xf numFmtId="179" fontId="88" fillId="0" borderId="0" xfId="50" applyNumberFormat="1" applyFont="1" applyBorder="1" applyAlignment="1">
      <alignment vertical="center"/>
    </xf>
    <xf numFmtId="38" fontId="88" fillId="0" borderId="0" xfId="60" applyNumberFormat="1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0" fontId="89" fillId="0" borderId="0" xfId="0" applyFont="1" applyBorder="1" applyAlignment="1">
      <alignment horizontal="distributed" vertical="center"/>
    </xf>
    <xf numFmtId="176" fontId="88" fillId="0" borderId="0" xfId="0" applyNumberFormat="1" applyFont="1" applyBorder="1" applyAlignment="1">
      <alignment vertical="center"/>
    </xf>
    <xf numFmtId="40" fontId="88" fillId="0" borderId="0" xfId="50" applyNumberFormat="1" applyFont="1" applyBorder="1" applyAlignment="1">
      <alignment vertical="center"/>
    </xf>
    <xf numFmtId="180" fontId="88" fillId="0" borderId="0" xfId="0" applyNumberFormat="1" applyFont="1" applyBorder="1" applyAlignment="1">
      <alignment vertical="center"/>
    </xf>
    <xf numFmtId="40" fontId="88" fillId="0" borderId="0" xfId="60" applyNumberFormat="1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177" fontId="88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/>
    </xf>
    <xf numFmtId="178" fontId="88" fillId="0" borderId="0" xfId="50" applyNumberFormat="1" applyFont="1" applyBorder="1" applyAlignment="1">
      <alignment vertical="center"/>
    </xf>
    <xf numFmtId="0" fontId="88" fillId="0" borderId="0" xfId="0" applyFont="1" applyBorder="1" applyAlignment="1">
      <alignment horizontal="distributed" vertical="center"/>
    </xf>
    <xf numFmtId="0" fontId="89" fillId="0" borderId="0" xfId="0" applyFont="1" applyBorder="1" applyAlignment="1">
      <alignment vertical="center"/>
    </xf>
    <xf numFmtId="0" fontId="88" fillId="0" borderId="0" xfId="0" applyFont="1" applyBorder="1" applyAlignment="1">
      <alignment vertical="top" wrapText="1"/>
    </xf>
    <xf numFmtId="3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horizontal="right"/>
    </xf>
    <xf numFmtId="0" fontId="91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right" vertical="center" shrinkToFit="1"/>
    </xf>
    <xf numFmtId="191" fontId="89" fillId="0" borderId="0" xfId="50" applyNumberFormat="1" applyFont="1" applyBorder="1" applyAlignment="1">
      <alignment horizontal="right" vertical="center" shrinkToFit="1"/>
    </xf>
    <xf numFmtId="0" fontId="88" fillId="0" borderId="0" xfId="0" applyNumberFormat="1" applyFont="1" applyBorder="1" applyAlignment="1">
      <alignment vertical="center"/>
    </xf>
    <xf numFmtId="49" fontId="88" fillId="0" borderId="0" xfId="0" applyNumberFormat="1" applyFont="1" applyBorder="1" applyAlignment="1">
      <alignment vertical="center"/>
    </xf>
    <xf numFmtId="38" fontId="89" fillId="0" borderId="0" xfId="50" applyFont="1" applyBorder="1" applyAlignment="1">
      <alignment vertical="center"/>
    </xf>
    <xf numFmtId="38" fontId="89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 textRotation="255"/>
    </xf>
    <xf numFmtId="0" fontId="89" fillId="0" borderId="0" xfId="0" applyNumberFormat="1" applyFont="1" applyBorder="1" applyAlignment="1">
      <alignment vertical="center"/>
    </xf>
    <xf numFmtId="0" fontId="88" fillId="0" borderId="0" xfId="0" applyFont="1" applyFill="1" applyBorder="1" applyAlignment="1">
      <alignment vertical="top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38" fontId="88" fillId="0" borderId="0" xfId="50" applyFont="1" applyFill="1" applyBorder="1" applyAlignment="1">
      <alignment vertical="center"/>
    </xf>
    <xf numFmtId="185" fontId="88" fillId="0" borderId="0" xfId="0" applyNumberFormat="1" applyFont="1" applyFill="1" applyBorder="1" applyAlignment="1">
      <alignment vertical="center"/>
    </xf>
    <xf numFmtId="179" fontId="88" fillId="0" borderId="0" xfId="0" applyNumberFormat="1" applyFont="1" applyFill="1" applyBorder="1" applyAlignment="1">
      <alignment vertical="center"/>
    </xf>
    <xf numFmtId="179" fontId="88" fillId="0" borderId="0" xfId="50" applyNumberFormat="1" applyFont="1" applyFill="1" applyBorder="1" applyAlignment="1">
      <alignment vertical="center"/>
    </xf>
    <xf numFmtId="38" fontId="88" fillId="0" borderId="0" xfId="60" applyNumberFormat="1" applyFont="1" applyFill="1" applyBorder="1" applyAlignment="1">
      <alignment vertical="center"/>
    </xf>
    <xf numFmtId="40" fontId="88" fillId="0" borderId="0" xfId="50" applyNumberFormat="1" applyFont="1" applyFill="1" applyBorder="1" applyAlignment="1">
      <alignment vertical="center"/>
    </xf>
    <xf numFmtId="180" fontId="88" fillId="0" borderId="0" xfId="0" applyNumberFormat="1" applyFont="1" applyFill="1" applyBorder="1" applyAlignment="1">
      <alignment vertical="center"/>
    </xf>
    <xf numFmtId="40" fontId="88" fillId="0" borderId="0" xfId="60" applyNumberFormat="1" applyFont="1" applyFill="1" applyBorder="1" applyAlignment="1">
      <alignment vertical="center"/>
    </xf>
    <xf numFmtId="177" fontId="88" fillId="0" borderId="0" xfId="0" applyNumberFormat="1" applyFont="1" applyFill="1" applyBorder="1" applyAlignment="1">
      <alignment vertical="center"/>
    </xf>
    <xf numFmtId="176" fontId="88" fillId="0" borderId="0" xfId="0" applyNumberFormat="1" applyFont="1" applyFill="1" applyBorder="1" applyAlignment="1">
      <alignment vertical="center"/>
    </xf>
    <xf numFmtId="191" fontId="89" fillId="0" borderId="0" xfId="5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distributed" vertical="center"/>
    </xf>
    <xf numFmtId="0" fontId="88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left" vertical="center"/>
    </xf>
    <xf numFmtId="178" fontId="88" fillId="0" borderId="0" xfId="50" applyNumberFormat="1" applyFont="1" applyFill="1" applyBorder="1" applyAlignment="1">
      <alignment vertical="center"/>
    </xf>
    <xf numFmtId="185" fontId="90" fillId="0" borderId="0" xfId="50" applyNumberFormat="1" applyFont="1" applyFill="1" applyBorder="1" applyAlignment="1">
      <alignment horizontal="right" vertical="center"/>
    </xf>
    <xf numFmtId="185" fontId="89" fillId="0" borderId="0" xfId="0" applyNumberFormat="1" applyFont="1" applyFill="1" applyBorder="1" applyAlignment="1">
      <alignment horizontal="right" vertical="center"/>
    </xf>
    <xf numFmtId="185" fontId="89" fillId="0" borderId="0" xfId="0" applyNumberFormat="1" applyFont="1" applyFill="1" applyBorder="1" applyAlignment="1">
      <alignment vertical="center"/>
    </xf>
    <xf numFmtId="185" fontId="89" fillId="0" borderId="0" xfId="0" applyNumberFormat="1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horizontal="left" vertical="center"/>
    </xf>
    <xf numFmtId="3" fontId="88" fillId="0" borderId="0" xfId="0" applyNumberFormat="1" applyFont="1" applyFill="1" applyBorder="1" applyAlignment="1">
      <alignment vertical="center"/>
    </xf>
    <xf numFmtId="191" fontId="88" fillId="0" borderId="0" xfId="5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vertical="center" shrinkToFit="1"/>
    </xf>
    <xf numFmtId="191" fontId="88" fillId="0" borderId="0" xfId="50" applyNumberFormat="1" applyFont="1" applyFill="1" applyBorder="1" applyAlignment="1">
      <alignment vertical="center" shrinkToFit="1"/>
    </xf>
    <xf numFmtId="185" fontId="88" fillId="0" borderId="0" xfId="50" applyNumberFormat="1" applyFont="1" applyFill="1" applyBorder="1" applyAlignment="1">
      <alignment vertical="center"/>
    </xf>
    <xf numFmtId="183" fontId="88" fillId="0" borderId="0" xfId="0" applyNumberFormat="1" applyFont="1" applyFill="1" applyBorder="1" applyAlignment="1">
      <alignment vertical="center"/>
    </xf>
    <xf numFmtId="0" fontId="92" fillId="0" borderId="16" xfId="0" applyFont="1" applyBorder="1" applyAlignment="1">
      <alignment horizontal="distributed" vertical="center"/>
    </xf>
    <xf numFmtId="0" fontId="93" fillId="0" borderId="17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right" vertical="center"/>
    </xf>
    <xf numFmtId="191" fontId="94" fillId="0" borderId="0" xfId="50" applyNumberFormat="1" applyFont="1" applyBorder="1" applyAlignment="1">
      <alignment horizontal="right" vertical="center"/>
    </xf>
    <xf numFmtId="191" fontId="92" fillId="0" borderId="0" xfId="50" applyNumberFormat="1" applyFont="1" applyBorder="1" applyAlignment="1">
      <alignment horizontal="right"/>
    </xf>
    <xf numFmtId="0" fontId="93" fillId="0" borderId="0" xfId="0" applyFont="1" applyBorder="1" applyAlignment="1">
      <alignment vertical="center"/>
    </xf>
    <xf numFmtId="0" fontId="92" fillId="0" borderId="0" xfId="0" applyFont="1" applyBorder="1" applyAlignment="1">
      <alignment horizontal="right"/>
    </xf>
    <xf numFmtId="49" fontId="92" fillId="0" borderId="0" xfId="0" applyNumberFormat="1" applyFont="1" applyBorder="1" applyAlignment="1">
      <alignment vertical="center"/>
    </xf>
    <xf numFmtId="0" fontId="92" fillId="0" borderId="0" xfId="0" applyNumberFormat="1" applyFont="1" applyBorder="1" applyAlignment="1">
      <alignment vertical="center"/>
    </xf>
    <xf numFmtId="0" fontId="92" fillId="0" borderId="0" xfId="0" applyNumberFormat="1" applyFont="1" applyBorder="1" applyAlignment="1">
      <alignment horizontal="right"/>
    </xf>
    <xf numFmtId="0" fontId="95" fillId="0" borderId="0" xfId="0" applyFont="1" applyBorder="1" applyAlignment="1">
      <alignment vertical="center"/>
    </xf>
    <xf numFmtId="0" fontId="93" fillId="0" borderId="0" xfId="0" applyNumberFormat="1" applyFont="1" applyBorder="1" applyAlignment="1">
      <alignment vertical="center"/>
    </xf>
    <xf numFmtId="49" fontId="96" fillId="0" borderId="0" xfId="0" applyNumberFormat="1" applyFont="1" applyBorder="1" applyAlignment="1">
      <alignment horizontal="left" vertical="center"/>
    </xf>
    <xf numFmtId="0" fontId="96" fillId="0" borderId="0" xfId="0" applyFont="1" applyBorder="1" applyAlignment="1">
      <alignment horizontal="distributed" vertical="center"/>
    </xf>
    <xf numFmtId="191" fontId="92" fillId="0" borderId="0" xfId="50" applyNumberFormat="1" applyFont="1" applyBorder="1" applyAlignment="1">
      <alignment horizontal="center" vertical="center" shrinkToFit="1"/>
    </xf>
    <xf numFmtId="0" fontId="92" fillId="0" borderId="29" xfId="0" applyFont="1" applyBorder="1" applyAlignment="1">
      <alignment vertical="center"/>
    </xf>
    <xf numFmtId="0" fontId="94" fillId="0" borderId="0" xfId="0" applyFont="1" applyBorder="1" applyAlignment="1">
      <alignment horizontal="distributed" vertical="center"/>
    </xf>
    <xf numFmtId="0" fontId="92" fillId="0" borderId="29" xfId="0" applyFont="1" applyFill="1" applyBorder="1" applyAlignment="1">
      <alignment vertical="center" wrapText="1"/>
    </xf>
    <xf numFmtId="0" fontId="0" fillId="0" borderId="0" xfId="63">
      <alignment/>
      <protection/>
    </xf>
    <xf numFmtId="0" fontId="23" fillId="0" borderId="0" xfId="63" applyFont="1">
      <alignment/>
      <protection/>
    </xf>
    <xf numFmtId="0" fontId="0" fillId="0" borderId="0" xfId="63" applyBorder="1">
      <alignment/>
      <protection/>
    </xf>
    <xf numFmtId="181" fontId="2" fillId="0" borderId="58" xfId="50" applyNumberFormat="1" applyFont="1" applyBorder="1" applyAlignment="1">
      <alignment vertical="center"/>
    </xf>
    <xf numFmtId="197" fontId="4" fillId="0" borderId="12" xfId="0" applyNumberFormat="1" applyFont="1" applyFill="1" applyBorder="1" applyAlignment="1">
      <alignment vertical="center"/>
    </xf>
    <xf numFmtId="197" fontId="4" fillId="0" borderId="37" xfId="50" applyNumberFormat="1" applyFont="1" applyFill="1" applyBorder="1" applyAlignment="1">
      <alignment vertical="center"/>
    </xf>
    <xf numFmtId="197" fontId="6" fillId="0" borderId="40" xfId="50" applyNumberFormat="1" applyFont="1" applyFill="1" applyBorder="1" applyAlignment="1">
      <alignment vertical="center"/>
    </xf>
    <xf numFmtId="0" fontId="92" fillId="0" borderId="0" xfId="0" applyFont="1" applyBorder="1" applyAlignment="1">
      <alignment horizontal="right" wrapText="1"/>
    </xf>
    <xf numFmtId="49" fontId="94" fillId="0" borderId="0" xfId="42" applyNumberFormat="1" applyFont="1" applyBorder="1" applyAlignment="1">
      <alignment horizontal="right" vertical="center"/>
    </xf>
    <xf numFmtId="49" fontId="94" fillId="0" borderId="0" xfId="50" applyNumberFormat="1" applyFont="1" applyBorder="1" applyAlignment="1">
      <alignment horizontal="right" vertical="center"/>
    </xf>
    <xf numFmtId="49" fontId="97" fillId="0" borderId="0" xfId="5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2" fillId="0" borderId="58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38" fontId="2" fillId="0" borderId="47" xfId="50" applyFont="1" applyBorder="1" applyAlignment="1">
      <alignment horizontal="right" vertical="center"/>
    </xf>
    <xf numFmtId="38" fontId="2" fillId="0" borderId="58" xfId="50" applyFont="1" applyBorder="1" applyAlignment="1">
      <alignment horizontal="right" vertical="center"/>
    </xf>
    <xf numFmtId="38" fontId="2" fillId="0" borderId="14" xfId="50" applyFont="1" applyBorder="1" applyAlignment="1">
      <alignment horizontal="right" vertical="center"/>
    </xf>
    <xf numFmtId="181" fontId="2" fillId="0" borderId="47" xfId="50" applyNumberFormat="1" applyFont="1" applyBorder="1" applyAlignment="1">
      <alignment vertical="center"/>
    </xf>
    <xf numFmtId="197" fontId="4" fillId="0" borderId="17" xfId="0" applyNumberFormat="1" applyFont="1" applyFill="1" applyBorder="1" applyAlignment="1">
      <alignment vertical="center"/>
    </xf>
    <xf numFmtId="197" fontId="4" fillId="0" borderId="16" xfId="50" applyNumberFormat="1" applyFont="1" applyFill="1" applyBorder="1" applyAlignment="1">
      <alignment vertical="center"/>
    </xf>
    <xf numFmtId="197" fontId="6" fillId="0" borderId="19" xfId="5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84" fontId="21" fillId="0" borderId="21" xfId="0" applyNumberFormat="1" applyFont="1" applyFill="1" applyBorder="1" applyAlignment="1">
      <alignment horizontal="right" vertical="center"/>
    </xf>
    <xf numFmtId="184" fontId="21" fillId="0" borderId="45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97" fontId="20" fillId="0" borderId="12" xfId="0" applyNumberFormat="1" applyFont="1" applyFill="1" applyBorder="1" applyAlignment="1">
      <alignment horizontal="center" vertical="center"/>
    </xf>
    <xf numFmtId="197" fontId="20" fillId="0" borderId="37" xfId="0" applyNumberFormat="1" applyFont="1" applyFill="1" applyBorder="1" applyAlignment="1">
      <alignment horizontal="center" vertical="center"/>
    </xf>
    <xf numFmtId="197" fontId="20" fillId="0" borderId="17" xfId="0" applyNumberFormat="1" applyFont="1" applyFill="1" applyBorder="1" applyAlignment="1">
      <alignment horizontal="center" vertical="center"/>
    </xf>
    <xf numFmtId="197" fontId="20" fillId="0" borderId="14" xfId="0" applyNumberFormat="1" applyFont="1" applyFill="1" applyBorder="1" applyAlignment="1">
      <alignment horizontal="center" vertical="center"/>
    </xf>
    <xf numFmtId="197" fontId="21" fillId="0" borderId="21" xfId="0" applyNumberFormat="1" applyFont="1" applyFill="1" applyBorder="1" applyAlignment="1">
      <alignment vertical="center"/>
    </xf>
    <xf numFmtId="197" fontId="21" fillId="0" borderId="45" xfId="0" applyNumberFormat="1" applyFont="1" applyFill="1" applyBorder="1" applyAlignment="1">
      <alignment vertical="center"/>
    </xf>
    <xf numFmtId="197" fontId="0" fillId="0" borderId="24" xfId="0" applyNumberFormat="1" applyFont="1" applyFill="1" applyBorder="1" applyAlignment="1">
      <alignment vertical="center"/>
    </xf>
    <xf numFmtId="197" fontId="0" fillId="0" borderId="57" xfId="0" applyNumberFormat="1" applyFont="1" applyFill="1" applyBorder="1" applyAlignment="1">
      <alignment vertical="center"/>
    </xf>
    <xf numFmtId="182" fontId="21" fillId="0" borderId="21" xfId="0" applyNumberFormat="1" applyFont="1" applyFill="1" applyBorder="1" applyAlignment="1">
      <alignment vertical="center"/>
    </xf>
    <xf numFmtId="182" fontId="21" fillId="0" borderId="45" xfId="0" applyNumberFormat="1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85" fontId="21" fillId="0" borderId="21" xfId="50" applyNumberFormat="1" applyFont="1" applyFill="1" applyBorder="1" applyAlignment="1">
      <alignment vertical="center"/>
    </xf>
    <xf numFmtId="185" fontId="21" fillId="0" borderId="45" xfId="50" applyNumberFormat="1" applyFont="1" applyFill="1" applyBorder="1" applyAlignment="1">
      <alignment vertical="center"/>
    </xf>
    <xf numFmtId="185" fontId="0" fillId="0" borderId="57" xfId="50" applyNumberFormat="1" applyFont="1" applyFill="1" applyBorder="1" applyAlignment="1">
      <alignment vertical="center"/>
    </xf>
    <xf numFmtId="186" fontId="21" fillId="0" borderId="21" xfId="0" applyNumberFormat="1" applyFont="1" applyFill="1" applyBorder="1" applyAlignment="1">
      <alignment vertical="center"/>
    </xf>
    <xf numFmtId="186" fontId="21" fillId="0" borderId="45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86" fontId="21" fillId="0" borderId="59" xfId="0" applyNumberFormat="1" applyFont="1" applyFill="1" applyBorder="1" applyAlignment="1">
      <alignment vertical="center"/>
    </xf>
    <xf numFmtId="186" fontId="21" fillId="0" borderId="60" xfId="0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/>
    </xf>
    <xf numFmtId="186" fontId="0" fillId="0" borderId="62" xfId="0" applyNumberFormat="1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right" vertical="center"/>
    </xf>
    <xf numFmtId="0" fontId="95" fillId="33" borderId="63" xfId="0" applyFont="1" applyFill="1" applyBorder="1" applyAlignment="1">
      <alignment horizontal="center" vertical="center"/>
    </xf>
    <xf numFmtId="0" fontId="95" fillId="33" borderId="64" xfId="0" applyFont="1" applyFill="1" applyBorder="1" applyAlignment="1">
      <alignment horizontal="center" vertical="center"/>
    </xf>
    <xf numFmtId="0" fontId="95" fillId="33" borderId="65" xfId="0" applyFont="1" applyFill="1" applyBorder="1" applyAlignment="1">
      <alignment horizontal="center" vertical="center"/>
    </xf>
    <xf numFmtId="0" fontId="95" fillId="0" borderId="66" xfId="0" applyFont="1" applyBorder="1" applyAlignment="1">
      <alignment vertical="center"/>
    </xf>
    <xf numFmtId="38" fontId="95" fillId="0" borderId="67" xfId="50" applyFont="1" applyBorder="1" applyAlignment="1">
      <alignment vertical="center"/>
    </xf>
    <xf numFmtId="38" fontId="95" fillId="0" borderId="68" xfId="50" applyFont="1" applyBorder="1" applyAlignment="1">
      <alignment vertical="center"/>
    </xf>
    <xf numFmtId="0" fontId="95" fillId="0" borderId="69" xfId="0" applyFont="1" applyBorder="1" applyAlignment="1">
      <alignment vertical="center"/>
    </xf>
    <xf numFmtId="0" fontId="95" fillId="8" borderId="70" xfId="0" applyFont="1" applyFill="1" applyBorder="1" applyAlignment="1">
      <alignment horizontal="center" vertical="center"/>
    </xf>
    <xf numFmtId="38" fontId="95" fillId="8" borderId="71" xfId="50" applyFont="1" applyFill="1" applyBorder="1" applyAlignment="1">
      <alignment vertical="center"/>
    </xf>
    <xf numFmtId="38" fontId="95" fillId="8" borderId="72" xfId="5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184" fontId="2" fillId="0" borderId="40" xfId="65" applyNumberFormat="1" applyFont="1" applyFill="1" applyBorder="1" applyAlignment="1">
      <alignment vertical="center"/>
      <protection/>
    </xf>
    <xf numFmtId="182" fontId="0" fillId="0" borderId="45" xfId="0" applyNumberFormat="1" applyFont="1" applyFill="1" applyBorder="1" applyAlignment="1">
      <alignment vertical="center"/>
    </xf>
    <xf numFmtId="182" fontId="0" fillId="0" borderId="57" xfId="0" applyNumberFormat="1" applyFont="1" applyFill="1" applyBorder="1" applyAlignment="1">
      <alignment vertical="center"/>
    </xf>
    <xf numFmtId="183" fontId="21" fillId="0" borderId="11" xfId="0" applyNumberFormat="1" applyFont="1" applyFill="1" applyBorder="1" applyAlignment="1">
      <alignment vertical="center"/>
    </xf>
    <xf numFmtId="183" fontId="21" fillId="0" borderId="53" xfId="0" applyNumberFormat="1" applyFont="1" applyFill="1" applyBorder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211" fontId="21" fillId="0" borderId="53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82" fontId="21" fillId="0" borderId="73" xfId="0" applyNumberFormat="1" applyFont="1" applyFill="1" applyBorder="1" applyAlignment="1">
      <alignment vertical="center"/>
    </xf>
    <xf numFmtId="182" fontId="21" fillId="0" borderId="74" xfId="0" applyNumberFormat="1" applyFont="1" applyFill="1" applyBorder="1" applyAlignment="1">
      <alignment vertical="center"/>
    </xf>
    <xf numFmtId="182" fontId="0" fillId="0" borderId="38" xfId="0" applyNumberFormat="1" applyFont="1" applyFill="1" applyBorder="1" applyAlignment="1">
      <alignment vertical="center"/>
    </xf>
    <xf numFmtId="185" fontId="21" fillId="0" borderId="11" xfId="50" applyNumberFormat="1" applyFont="1" applyFill="1" applyBorder="1" applyAlignment="1">
      <alignment vertical="center"/>
    </xf>
    <xf numFmtId="185" fontId="21" fillId="0" borderId="53" xfId="5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56" xfId="50" applyNumberFormat="1" applyFont="1" applyFill="1" applyBorder="1" applyAlignment="1">
      <alignment vertical="center"/>
    </xf>
    <xf numFmtId="185" fontId="2" fillId="0" borderId="60" xfId="0" applyNumberFormat="1" applyFont="1" applyBorder="1" applyAlignment="1">
      <alignment horizontal="right" vertical="center"/>
    </xf>
    <xf numFmtId="185" fontId="2" fillId="0" borderId="62" xfId="0" applyNumberFormat="1" applyFont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2" xfId="0" applyNumberFormat="1" applyFont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91" fontId="4" fillId="0" borderId="28" xfId="50" applyNumberFormat="1" applyFont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185" fontId="94" fillId="0" borderId="37" xfId="0" applyNumberFormat="1" applyFont="1" applyBorder="1" applyAlignment="1">
      <alignment horizontal="right" vertical="center"/>
    </xf>
    <xf numFmtId="185" fontId="94" fillId="0" borderId="16" xfId="0" applyNumberFormat="1" applyFont="1" applyBorder="1" applyAlignment="1">
      <alignment horizontal="right" vertical="center"/>
    </xf>
    <xf numFmtId="185" fontId="97" fillId="0" borderId="40" xfId="0" applyNumberFormat="1" applyFont="1" applyBorder="1" applyAlignment="1">
      <alignment horizontal="right" vertical="center"/>
    </xf>
    <xf numFmtId="185" fontId="97" fillId="0" borderId="19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92" fillId="0" borderId="17" xfId="0" applyFont="1" applyBorder="1" applyAlignment="1">
      <alignment vertical="center" wrapText="1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 shrinkToFit="1"/>
    </xf>
    <xf numFmtId="0" fontId="88" fillId="0" borderId="0" xfId="0" applyFont="1" applyBorder="1" applyAlignment="1">
      <alignment vertical="center"/>
    </xf>
    <xf numFmtId="0" fontId="92" fillId="0" borderId="29" xfId="0" applyFont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100" fillId="0" borderId="0" xfId="0" applyFont="1" applyAlignment="1">
      <alignment vertical="center"/>
    </xf>
    <xf numFmtId="0" fontId="95" fillId="33" borderId="75" xfId="0" applyFont="1" applyFill="1" applyBorder="1" applyAlignment="1">
      <alignment horizontal="center" vertical="center"/>
    </xf>
    <xf numFmtId="38" fontId="95" fillId="0" borderId="76" xfId="50" applyFont="1" applyBorder="1" applyAlignment="1">
      <alignment vertical="center"/>
    </xf>
    <xf numFmtId="38" fontId="95" fillId="8" borderId="77" xfId="50" applyFont="1" applyFill="1" applyBorder="1" applyAlignment="1">
      <alignment vertical="center"/>
    </xf>
    <xf numFmtId="38" fontId="0" fillId="0" borderId="0" xfId="0" applyNumberFormat="1" applyAlignment="1">
      <alignment/>
    </xf>
    <xf numFmtId="0" fontId="89" fillId="0" borderId="0" xfId="0" applyFont="1" applyBorder="1" applyAlignment="1">
      <alignment horizontal="center" vertical="center"/>
    </xf>
    <xf numFmtId="185" fontId="89" fillId="0" borderId="0" xfId="0" applyNumberFormat="1" applyFont="1" applyBorder="1" applyAlignment="1">
      <alignment vertical="center"/>
    </xf>
    <xf numFmtId="195" fontId="87" fillId="0" borderId="0" xfId="0" applyNumberFormat="1" applyFont="1" applyFill="1" applyBorder="1" applyAlignment="1">
      <alignment vertical="center"/>
    </xf>
    <xf numFmtId="212" fontId="87" fillId="0" borderId="0" xfId="0" applyNumberFormat="1" applyFont="1" applyFill="1" applyBorder="1" applyAlignment="1">
      <alignment vertical="center"/>
    </xf>
    <xf numFmtId="184" fontId="87" fillId="0" borderId="0" xfId="0" applyNumberFormat="1" applyFont="1" applyFill="1" applyBorder="1" applyAlignment="1">
      <alignment vertical="center"/>
    </xf>
    <xf numFmtId="0" fontId="88" fillId="0" borderId="0" xfId="0" applyNumberFormat="1" applyFont="1" applyBorder="1" applyAlignment="1">
      <alignment horizontal="right"/>
    </xf>
    <xf numFmtId="0" fontId="88" fillId="0" borderId="0" xfId="0" applyNumberFormat="1" applyFont="1" applyBorder="1" applyAlignment="1">
      <alignment horizontal="center" vertical="center"/>
    </xf>
    <xf numFmtId="195" fontId="89" fillId="0" borderId="0" xfId="0" applyNumberFormat="1" applyFont="1" applyBorder="1" applyAlignment="1">
      <alignment vertical="center"/>
    </xf>
    <xf numFmtId="195" fontId="89" fillId="0" borderId="0" xfId="0" applyNumberFormat="1" applyFont="1" applyFill="1" applyBorder="1" applyAlignment="1">
      <alignment vertical="center"/>
    </xf>
    <xf numFmtId="213" fontId="88" fillId="0" borderId="0" xfId="0" applyNumberFormat="1" applyFont="1" applyFill="1" applyBorder="1" applyAlignment="1">
      <alignment vertical="center"/>
    </xf>
    <xf numFmtId="0" fontId="88" fillId="0" borderId="29" xfId="0" applyFont="1" applyBorder="1" applyAlignment="1">
      <alignment vertical="center" wrapText="1"/>
    </xf>
    <xf numFmtId="0" fontId="87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/>
    </xf>
    <xf numFmtId="195" fontId="97" fillId="0" borderId="0" xfId="0" applyNumberFormat="1" applyFont="1" applyBorder="1" applyAlignment="1">
      <alignment vertical="center"/>
    </xf>
    <xf numFmtId="195" fontId="94" fillId="0" borderId="0" xfId="0" applyNumberFormat="1" applyFont="1" applyBorder="1" applyAlignment="1">
      <alignment vertical="center"/>
    </xf>
    <xf numFmtId="0" fontId="92" fillId="0" borderId="43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2" fillId="0" borderId="58" xfId="0" applyFont="1" applyBorder="1" applyAlignment="1">
      <alignment horizontal="center" vertical="center" wrapText="1"/>
    </xf>
    <xf numFmtId="0" fontId="92" fillId="0" borderId="32" xfId="0" applyFont="1" applyBorder="1" applyAlignment="1">
      <alignment vertical="center"/>
    </xf>
    <xf numFmtId="185" fontId="94" fillId="0" borderId="12" xfId="0" applyNumberFormat="1" applyFont="1" applyBorder="1" applyAlignment="1">
      <alignment horizontal="right" vertical="center"/>
    </xf>
    <xf numFmtId="185" fontId="94" fillId="0" borderId="14" xfId="0" applyNumberFormat="1" applyFont="1" applyBorder="1" applyAlignment="1">
      <alignment horizontal="right" vertical="center"/>
    </xf>
    <xf numFmtId="0" fontId="92" fillId="0" borderId="35" xfId="0" applyFont="1" applyBorder="1" applyAlignment="1">
      <alignment vertical="center"/>
    </xf>
    <xf numFmtId="0" fontId="92" fillId="0" borderId="10" xfId="0" applyFont="1" applyBorder="1" applyAlignment="1">
      <alignment horizontal="distributed" vertical="center"/>
    </xf>
    <xf numFmtId="0" fontId="92" fillId="0" borderId="37" xfId="0" applyFont="1" applyBorder="1" applyAlignment="1">
      <alignment horizontal="distributed" vertical="center"/>
    </xf>
    <xf numFmtId="0" fontId="92" fillId="0" borderId="17" xfId="0" applyFont="1" applyBorder="1" applyAlignment="1">
      <alignment horizontal="right" vertical="center"/>
    </xf>
    <xf numFmtId="0" fontId="92" fillId="0" borderId="18" xfId="0" applyFont="1" applyBorder="1" applyAlignment="1">
      <alignment vertical="center"/>
    </xf>
    <xf numFmtId="0" fontId="92" fillId="0" borderId="13" xfId="0" applyFont="1" applyBorder="1" applyAlignment="1">
      <alignment horizontal="right" vertical="center"/>
    </xf>
    <xf numFmtId="185" fontId="97" fillId="0" borderId="26" xfId="0" applyNumberFormat="1" applyFont="1" applyBorder="1" applyAlignment="1">
      <alignment horizontal="right" vertical="center"/>
    </xf>
    <xf numFmtId="185" fontId="97" fillId="0" borderId="47" xfId="0" applyNumberFormat="1" applyFont="1" applyBorder="1" applyAlignment="1">
      <alignment horizontal="right" vertical="center"/>
    </xf>
    <xf numFmtId="0" fontId="88" fillId="0" borderId="0" xfId="0" applyFont="1" applyBorder="1" applyAlignment="1">
      <alignment horizontal="left" vertical="center"/>
    </xf>
    <xf numFmtId="49" fontId="96" fillId="0" borderId="0" xfId="0" applyNumberFormat="1" applyFont="1" applyBorder="1" applyAlignment="1">
      <alignment vertical="center"/>
    </xf>
    <xf numFmtId="191" fontId="88" fillId="0" borderId="0" xfId="50" applyNumberFormat="1" applyFont="1" applyBorder="1" applyAlignment="1">
      <alignment horizontal="right"/>
    </xf>
    <xf numFmtId="0" fontId="92" fillId="0" borderId="17" xfId="0" applyFont="1" applyBorder="1" applyAlignment="1">
      <alignment horizontal="left" vertical="center" wrapText="1"/>
    </xf>
    <xf numFmtId="0" fontId="92" fillId="0" borderId="13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185" fontId="89" fillId="0" borderId="0" xfId="50" applyNumberFormat="1" applyFont="1" applyBorder="1" applyAlignment="1">
      <alignment horizontal="right" vertical="center"/>
    </xf>
    <xf numFmtId="186" fontId="89" fillId="0" borderId="0" xfId="50" applyNumberFormat="1" applyFont="1" applyBorder="1" applyAlignment="1">
      <alignment horizontal="right" vertical="center"/>
    </xf>
    <xf numFmtId="0" fontId="96" fillId="0" borderId="0" xfId="0" applyFont="1" applyBorder="1" applyAlignment="1">
      <alignment horizontal="distributed" vertical="center" wrapText="1"/>
    </xf>
    <xf numFmtId="49" fontId="96" fillId="0" borderId="0" xfId="0" applyNumberFormat="1" applyFont="1" applyFill="1" applyBorder="1" applyAlignment="1">
      <alignment horizontal="left" vertical="top"/>
    </xf>
    <xf numFmtId="0" fontId="86" fillId="0" borderId="0" xfId="0" applyFont="1" applyFill="1" applyBorder="1" applyAlignment="1">
      <alignment horizontal="distributed" vertical="top"/>
    </xf>
    <xf numFmtId="0" fontId="86" fillId="0" borderId="0" xfId="0" applyFont="1" applyFill="1" applyBorder="1" applyAlignment="1">
      <alignment vertical="top"/>
    </xf>
    <xf numFmtId="0" fontId="95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left" vertical="center"/>
    </xf>
    <xf numFmtId="49" fontId="95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distributed" vertical="center"/>
    </xf>
    <xf numFmtId="191" fontId="88" fillId="0" borderId="0" xfId="50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 shrinkToFit="1"/>
    </xf>
    <xf numFmtId="191" fontId="89" fillId="0" borderId="0" xfId="50" applyNumberFormat="1" applyFont="1" applyFill="1" applyBorder="1" applyAlignment="1">
      <alignment horizontal="right" vertical="center" shrinkToFit="1"/>
    </xf>
    <xf numFmtId="0" fontId="92" fillId="0" borderId="0" xfId="0" applyFont="1" applyFill="1" applyBorder="1" applyAlignment="1">
      <alignment horizontal="center" vertical="center"/>
    </xf>
    <xf numFmtId="191" fontId="94" fillId="0" borderId="0" xfId="50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 horizontal="distributed" vertical="center"/>
    </xf>
    <xf numFmtId="49" fontId="96" fillId="0" borderId="0" xfId="0" applyNumberFormat="1" applyFont="1" applyFill="1" applyBorder="1" applyAlignment="1">
      <alignment horizontal="left" vertical="center"/>
    </xf>
    <xf numFmtId="0" fontId="93" fillId="0" borderId="0" xfId="0" applyFont="1" applyFill="1" applyBorder="1" applyAlignment="1">
      <alignment vertical="center"/>
    </xf>
    <xf numFmtId="49" fontId="102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/>
    </xf>
    <xf numFmtId="185" fontId="92" fillId="0" borderId="0" xfId="0" applyNumberFormat="1" applyFont="1" applyFill="1" applyBorder="1" applyAlignment="1">
      <alignment vertical="center"/>
    </xf>
    <xf numFmtId="0" fontId="103" fillId="0" borderId="21" xfId="0" applyFont="1" applyFill="1" applyBorder="1" applyAlignment="1">
      <alignment horizontal="center" vertical="center"/>
    </xf>
    <xf numFmtId="0" fontId="103" fillId="0" borderId="24" xfId="0" applyFont="1" applyFill="1" applyBorder="1" applyAlignment="1">
      <alignment horizontal="center" vertical="center"/>
    </xf>
    <xf numFmtId="0" fontId="103" fillId="0" borderId="0" xfId="0" applyFont="1" applyBorder="1" applyAlignment="1">
      <alignment vertical="center" wrapText="1"/>
    </xf>
    <xf numFmtId="0" fontId="92" fillId="0" borderId="0" xfId="0" applyFont="1" applyBorder="1" applyAlignment="1">
      <alignment vertical="center" shrinkToFit="1"/>
    </xf>
    <xf numFmtId="185" fontId="97" fillId="0" borderId="0" xfId="0" applyNumberFormat="1" applyFont="1" applyFill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195" fontId="94" fillId="0" borderId="0" xfId="0" applyNumberFormat="1" applyFont="1" applyFill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92" fillId="0" borderId="12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vertical="center" wrapText="1"/>
    </xf>
    <xf numFmtId="0" fontId="92" fillId="0" borderId="0" xfId="0" applyFont="1" applyFill="1" applyBorder="1" applyAlignment="1">
      <alignment vertical="center"/>
    </xf>
    <xf numFmtId="185" fontId="94" fillId="0" borderId="0" xfId="0" applyNumberFormat="1" applyFont="1" applyFill="1" applyBorder="1" applyAlignment="1">
      <alignment vertical="center"/>
    </xf>
    <xf numFmtId="0" fontId="88" fillId="0" borderId="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183" fontId="22" fillId="0" borderId="40" xfId="0" applyNumberFormat="1" applyFont="1" applyFill="1" applyBorder="1" applyAlignment="1">
      <alignment vertical="center"/>
    </xf>
    <xf numFmtId="0" fontId="4" fillId="0" borderId="78" xfId="0" applyFont="1" applyFill="1" applyBorder="1" applyAlignment="1">
      <alignment horizontal="center" vertical="center" wrapText="1"/>
    </xf>
    <xf numFmtId="183" fontId="2" fillId="0" borderId="78" xfId="0" applyNumberFormat="1" applyFont="1" applyFill="1" applyBorder="1" applyAlignment="1">
      <alignment vertical="center"/>
    </xf>
    <xf numFmtId="183" fontId="22" fillId="0" borderId="79" xfId="0" applyNumberFormat="1" applyFont="1" applyFill="1" applyBorder="1" applyAlignment="1">
      <alignment vertical="center"/>
    </xf>
    <xf numFmtId="0" fontId="12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0" fontId="6" fillId="0" borderId="28" xfId="0" applyFont="1" applyBorder="1" applyAlignment="1">
      <alignment horizontal="right" wrapText="1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/>
    </xf>
    <xf numFmtId="197" fontId="20" fillId="0" borderId="42" xfId="0" applyNumberFormat="1" applyFont="1" applyFill="1" applyBorder="1" applyAlignment="1">
      <alignment horizontal="center" vertical="center"/>
    </xf>
    <xf numFmtId="197" fontId="20" fillId="0" borderId="43" xfId="0" applyNumberFormat="1" applyFont="1" applyFill="1" applyBorder="1" applyAlignment="1">
      <alignment horizontal="center" vertical="center"/>
    </xf>
    <xf numFmtId="197" fontId="20" fillId="0" borderId="3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Fill="1" applyBorder="1" applyAlignment="1">
      <alignment vertical="center" wrapText="1"/>
    </xf>
    <xf numFmtId="0" fontId="20" fillId="0" borderId="82" xfId="0" applyFont="1" applyFill="1" applyBorder="1" applyAlignment="1">
      <alignment vertical="center" wrapText="1"/>
    </xf>
    <xf numFmtId="0" fontId="20" fillId="0" borderId="83" xfId="0" applyFont="1" applyFill="1" applyBorder="1" applyAlignment="1">
      <alignment vertical="center" wrapText="1"/>
    </xf>
    <xf numFmtId="0" fontId="20" fillId="0" borderId="84" xfId="0" applyFont="1" applyFill="1" applyBorder="1" applyAlignment="1">
      <alignment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197" fontId="20" fillId="0" borderId="44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vertical="center" wrapText="1"/>
    </xf>
    <xf numFmtId="0" fontId="4" fillId="0" borderId="82" xfId="0" applyFont="1" applyFill="1" applyBorder="1" applyAlignment="1">
      <alignment vertical="center" wrapText="1"/>
    </xf>
    <xf numFmtId="0" fontId="4" fillId="0" borderId="85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86" xfId="0" applyFont="1" applyFill="1" applyBorder="1" applyAlignment="1">
      <alignment vertical="center" wrapText="1"/>
    </xf>
    <xf numFmtId="0" fontId="4" fillId="0" borderId="87" xfId="0" applyFont="1" applyFill="1" applyBorder="1" applyAlignment="1">
      <alignment vertical="center" wrapText="1"/>
    </xf>
    <xf numFmtId="0" fontId="4" fillId="0" borderId="88" xfId="0" applyFont="1" applyFill="1" applyBorder="1" applyAlignment="1">
      <alignment vertical="center" wrapText="1"/>
    </xf>
    <xf numFmtId="0" fontId="4" fillId="0" borderId="89" xfId="0" applyFont="1" applyFill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 wrapText="1"/>
    </xf>
    <xf numFmtId="0" fontId="4" fillId="0" borderId="93" xfId="0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 wrapText="1"/>
    </xf>
    <xf numFmtId="185" fontId="2" fillId="0" borderId="95" xfId="0" applyNumberFormat="1" applyFont="1" applyBorder="1" applyAlignment="1">
      <alignment vertical="center"/>
    </xf>
    <xf numFmtId="185" fontId="2" fillId="0" borderId="96" xfId="0" applyNumberFormat="1" applyFont="1" applyBorder="1" applyAlignment="1">
      <alignment vertical="center"/>
    </xf>
    <xf numFmtId="185" fontId="2" fillId="0" borderId="97" xfId="0" applyNumberFormat="1" applyFont="1" applyBorder="1" applyAlignment="1">
      <alignment vertical="center"/>
    </xf>
    <xf numFmtId="185" fontId="2" fillId="0" borderId="98" xfId="0" applyNumberFormat="1" applyFont="1" applyBorder="1" applyAlignment="1">
      <alignment vertical="center"/>
    </xf>
    <xf numFmtId="185" fontId="2" fillId="0" borderId="99" xfId="0" applyNumberFormat="1" applyFont="1" applyBorder="1" applyAlignment="1">
      <alignment vertical="center"/>
    </xf>
    <xf numFmtId="185" fontId="2" fillId="0" borderId="100" xfId="0" applyNumberFormat="1" applyFont="1" applyBorder="1" applyAlignment="1">
      <alignment vertical="center"/>
    </xf>
    <xf numFmtId="185" fontId="3" fillId="0" borderId="98" xfId="0" applyNumberFormat="1" applyFont="1" applyBorder="1" applyAlignment="1">
      <alignment vertical="center"/>
    </xf>
    <xf numFmtId="185" fontId="3" fillId="0" borderId="99" xfId="0" applyNumberFormat="1" applyFont="1" applyBorder="1" applyAlignment="1">
      <alignment vertical="center"/>
    </xf>
    <xf numFmtId="185" fontId="3" fillId="0" borderId="100" xfId="0" applyNumberFormat="1" applyFont="1" applyBorder="1" applyAlignment="1">
      <alignment vertical="center"/>
    </xf>
    <xf numFmtId="185" fontId="2" fillId="0" borderId="101" xfId="0" applyNumberFormat="1" applyFont="1" applyBorder="1" applyAlignment="1">
      <alignment vertical="center"/>
    </xf>
    <xf numFmtId="185" fontId="2" fillId="0" borderId="102" xfId="0" applyNumberFormat="1" applyFont="1" applyBorder="1" applyAlignment="1">
      <alignment vertical="center"/>
    </xf>
    <xf numFmtId="185" fontId="2" fillId="0" borderId="103" xfId="0" applyNumberFormat="1" applyFont="1" applyBorder="1" applyAlignment="1">
      <alignment vertical="center"/>
    </xf>
    <xf numFmtId="38" fontId="4" fillId="0" borderId="58" xfId="50" applyFont="1" applyBorder="1" applyAlignment="1">
      <alignment horizontal="center" vertical="center" wrapText="1"/>
    </xf>
    <xf numFmtId="38" fontId="4" fillId="0" borderId="61" xfId="50" applyFont="1" applyBorder="1" applyAlignment="1">
      <alignment horizontal="center" vertical="center" wrapText="1"/>
    </xf>
    <xf numFmtId="38" fontId="4" fillId="0" borderId="14" xfId="5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38" fontId="4" fillId="0" borderId="51" xfId="5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21" xfId="5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distributed" wrapText="1"/>
    </xf>
    <xf numFmtId="0" fontId="0" fillId="0" borderId="24" xfId="0" applyBorder="1" applyAlignment="1">
      <alignment vertical="distributed"/>
    </xf>
    <xf numFmtId="0" fontId="4" fillId="0" borderId="24" xfId="0" applyFont="1" applyBorder="1" applyAlignment="1">
      <alignment horizontal="center" vertical="distributed"/>
    </xf>
    <xf numFmtId="38" fontId="4" fillId="0" borderId="36" xfId="5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distributed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85" fontId="4" fillId="0" borderId="37" xfId="50" applyNumberFormat="1" applyFont="1" applyFill="1" applyBorder="1" applyAlignment="1">
      <alignment horizontal="right" vertical="center"/>
    </xf>
    <xf numFmtId="185" fontId="4" fillId="0" borderId="39" xfId="50" applyNumberFormat="1" applyFont="1" applyFill="1" applyBorder="1" applyAlignment="1">
      <alignment horizontal="right" vertical="center"/>
    </xf>
    <xf numFmtId="185" fontId="6" fillId="0" borderId="40" xfId="50" applyNumberFormat="1" applyFont="1" applyFill="1" applyBorder="1" applyAlignment="1">
      <alignment horizontal="right" vertical="center"/>
    </xf>
    <xf numFmtId="185" fontId="6" fillId="0" borderId="41" xfId="50" applyNumberFormat="1" applyFont="1" applyFill="1" applyBorder="1" applyAlignment="1">
      <alignment horizontal="right" vertical="center"/>
    </xf>
    <xf numFmtId="197" fontId="4" fillId="0" borderId="37" xfId="0" applyNumberFormat="1" applyFont="1" applyFill="1" applyBorder="1" applyAlignment="1">
      <alignment horizontal="center" vertical="center"/>
    </xf>
    <xf numFmtId="197" fontId="4" fillId="0" borderId="39" xfId="0" applyNumberFormat="1" applyFont="1" applyFill="1" applyBorder="1" applyAlignment="1">
      <alignment horizontal="center" vertical="center"/>
    </xf>
    <xf numFmtId="41" fontId="2" fillId="0" borderId="37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41" fontId="2" fillId="0" borderId="39" xfId="0" applyNumberFormat="1" applyFont="1" applyFill="1" applyBorder="1" applyAlignment="1">
      <alignment horizontal="center" vertical="center" wrapText="1"/>
    </xf>
    <xf numFmtId="41" fontId="2" fillId="0" borderId="37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horizontal="center" vertical="center"/>
    </xf>
    <xf numFmtId="203" fontId="2" fillId="0" borderId="37" xfId="0" applyNumberFormat="1" applyFont="1" applyFill="1" applyBorder="1" applyAlignment="1">
      <alignment horizontal="center" vertical="center"/>
    </xf>
    <xf numFmtId="203" fontId="2" fillId="0" borderId="16" xfId="0" applyNumberFormat="1" applyFont="1" applyFill="1" applyBorder="1" applyAlignment="1">
      <alignment horizontal="center" vertical="center"/>
    </xf>
    <xf numFmtId="203" fontId="2" fillId="0" borderId="39" xfId="0" applyNumberFormat="1" applyFont="1" applyFill="1" applyBorder="1" applyAlignment="1">
      <alignment horizontal="center" vertical="center"/>
    </xf>
    <xf numFmtId="203" fontId="2" fillId="0" borderId="40" xfId="50" applyNumberFormat="1" applyFont="1" applyFill="1" applyBorder="1" applyAlignment="1">
      <alignment horizontal="center" vertical="center"/>
    </xf>
    <xf numFmtId="203" fontId="2" fillId="0" borderId="19" xfId="50" applyNumberFormat="1" applyFont="1" applyFill="1" applyBorder="1" applyAlignment="1">
      <alignment horizontal="center" vertical="center"/>
    </xf>
    <xf numFmtId="203" fontId="2" fillId="0" borderId="41" xfId="50" applyNumberFormat="1" applyFont="1" applyFill="1" applyBorder="1" applyAlignment="1">
      <alignment horizontal="center" vertical="center"/>
    </xf>
    <xf numFmtId="197" fontId="4" fillId="0" borderId="42" xfId="0" applyNumberFormat="1" applyFont="1" applyFill="1" applyBorder="1" applyAlignment="1">
      <alignment horizontal="center" vertical="center"/>
    </xf>
    <xf numFmtId="197" fontId="4" fillId="0" borderId="43" xfId="0" applyNumberFormat="1" applyFont="1" applyFill="1" applyBorder="1" applyAlignment="1">
      <alignment horizontal="center" vertical="center"/>
    </xf>
    <xf numFmtId="197" fontId="4" fillId="0" borderId="44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 wrapText="1"/>
    </xf>
    <xf numFmtId="41" fontId="2" fillId="0" borderId="16" xfId="0" applyNumberFormat="1" applyFont="1" applyBorder="1" applyAlignment="1">
      <alignment horizontal="center" vertical="center" wrapText="1"/>
    </xf>
    <xf numFmtId="41" fontId="2" fillId="0" borderId="39" xfId="0" applyNumberFormat="1" applyFont="1" applyBorder="1" applyAlignment="1">
      <alignment horizontal="center" vertical="center" wrapText="1"/>
    </xf>
    <xf numFmtId="41" fontId="2" fillId="0" borderId="40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185" fontId="4" fillId="0" borderId="16" xfId="50" applyNumberFormat="1" applyFont="1" applyFill="1" applyBorder="1" applyAlignment="1">
      <alignment horizontal="right" vertical="center"/>
    </xf>
    <xf numFmtId="191" fontId="4" fillId="0" borderId="28" xfId="50" applyNumberFormat="1" applyFont="1" applyBorder="1" applyAlignment="1">
      <alignment horizontal="right" vertical="center"/>
    </xf>
    <xf numFmtId="197" fontId="4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203" fontId="2" fillId="0" borderId="17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185" fontId="6" fillId="0" borderId="19" xfId="5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41" fontId="2" fillId="0" borderId="37" xfId="50" applyNumberFormat="1" applyFont="1" applyBorder="1" applyAlignment="1">
      <alignment horizontal="left" vertical="center"/>
    </xf>
    <xf numFmtId="41" fontId="2" fillId="0" borderId="16" xfId="50" applyNumberFormat="1" applyFont="1" applyBorder="1" applyAlignment="1">
      <alignment horizontal="left" vertical="center"/>
    </xf>
    <xf numFmtId="41" fontId="2" fillId="0" borderId="17" xfId="50" applyNumberFormat="1" applyFont="1" applyBorder="1" applyAlignment="1">
      <alignment horizontal="left" vertical="center"/>
    </xf>
    <xf numFmtId="41" fontId="2" fillId="0" borderId="37" xfId="0" applyNumberFormat="1" applyFont="1" applyBorder="1" applyAlignment="1">
      <alignment horizontal="left" vertical="center"/>
    </xf>
    <xf numFmtId="41" fontId="2" fillId="0" borderId="16" xfId="0" applyNumberFormat="1" applyFont="1" applyBorder="1" applyAlignment="1">
      <alignment horizontal="left" vertical="center"/>
    </xf>
    <xf numFmtId="41" fontId="2" fillId="0" borderId="17" xfId="0" applyNumberFormat="1" applyFont="1" applyBorder="1" applyAlignment="1">
      <alignment horizontal="left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left" vertical="center" wrapText="1"/>
    </xf>
    <xf numFmtId="41" fontId="2" fillId="0" borderId="16" xfId="0" applyNumberFormat="1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horizontal="left" vertical="center" wrapText="1"/>
    </xf>
    <xf numFmtId="41" fontId="2" fillId="0" borderId="40" xfId="0" applyNumberFormat="1" applyFont="1" applyBorder="1" applyAlignment="1">
      <alignment horizontal="left" vertical="center"/>
    </xf>
    <xf numFmtId="41" fontId="2" fillId="0" borderId="19" xfId="0" applyNumberFormat="1" applyFont="1" applyBorder="1" applyAlignment="1">
      <alignment horizontal="left" vertical="center"/>
    </xf>
    <xf numFmtId="41" fontId="2" fillId="0" borderId="13" xfId="0" applyNumberFormat="1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41" fontId="2" fillId="0" borderId="37" xfId="50" applyNumberFormat="1" applyFont="1" applyBorder="1" applyAlignment="1">
      <alignment horizontal="left" vertical="center" shrinkToFit="1"/>
    </xf>
    <xf numFmtId="41" fontId="2" fillId="0" borderId="16" xfId="50" applyNumberFormat="1" applyFont="1" applyBorder="1" applyAlignment="1">
      <alignment horizontal="left" vertical="center" shrinkToFit="1"/>
    </xf>
    <xf numFmtId="41" fontId="2" fillId="0" borderId="17" xfId="50" applyNumberFormat="1" applyFont="1" applyBorder="1" applyAlignment="1">
      <alignment horizontal="left" vertical="center" shrinkToFit="1"/>
    </xf>
    <xf numFmtId="203" fontId="2" fillId="0" borderId="13" xfId="50" applyNumberFormat="1" applyFont="1" applyFill="1" applyBorder="1" applyAlignment="1">
      <alignment horizontal="center" vertical="center"/>
    </xf>
    <xf numFmtId="203" fontId="2" fillId="0" borderId="37" xfId="0" applyNumberFormat="1" applyFont="1" applyBorder="1" applyAlignment="1">
      <alignment horizontal="left" vertical="center"/>
    </xf>
    <xf numFmtId="203" fontId="2" fillId="0" borderId="16" xfId="0" applyNumberFormat="1" applyFont="1" applyBorder="1" applyAlignment="1">
      <alignment horizontal="left" vertical="center"/>
    </xf>
    <xf numFmtId="203" fontId="2" fillId="0" borderId="17" xfId="0" applyNumberFormat="1" applyFont="1" applyBorder="1" applyAlignment="1">
      <alignment horizontal="left" vertical="center"/>
    </xf>
    <xf numFmtId="38" fontId="4" fillId="0" borderId="3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6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86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41" fontId="2" fillId="0" borderId="17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03" fontId="2" fillId="0" borderId="40" xfId="0" applyNumberFormat="1" applyFont="1" applyBorder="1" applyAlignment="1">
      <alignment horizontal="left" vertical="center"/>
    </xf>
    <xf numFmtId="203" fontId="2" fillId="0" borderId="19" xfId="0" applyNumberFormat="1" applyFont="1" applyBorder="1" applyAlignment="1">
      <alignment horizontal="left" vertical="center"/>
    </xf>
    <xf numFmtId="203" fontId="2" fillId="0" borderId="13" xfId="0" applyNumberFormat="1" applyFont="1" applyBorder="1" applyAlignment="1">
      <alignment horizontal="left" vertical="center"/>
    </xf>
    <xf numFmtId="38" fontId="6" fillId="0" borderId="40" xfId="50" applyFont="1" applyBorder="1" applyAlignment="1">
      <alignment vertical="center"/>
    </xf>
    <xf numFmtId="38" fontId="6" fillId="0" borderId="13" xfId="50" applyFont="1" applyBorder="1" applyAlignment="1">
      <alignment vertical="center"/>
    </xf>
    <xf numFmtId="38" fontId="4" fillId="0" borderId="37" xfId="50" applyFont="1" applyFill="1" applyBorder="1" applyAlignment="1">
      <alignment horizontal="right" vertical="center"/>
    </xf>
    <xf numFmtId="38" fontId="4" fillId="0" borderId="17" xfId="50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37" xfId="50" applyFont="1" applyBorder="1" applyAlignment="1">
      <alignment horizontal="right" vertical="center"/>
    </xf>
    <xf numFmtId="38" fontId="4" fillId="0" borderId="17" xfId="50" applyFont="1" applyBorder="1" applyAlignment="1">
      <alignment horizontal="right" vertical="center"/>
    </xf>
    <xf numFmtId="38" fontId="6" fillId="0" borderId="40" xfId="50" applyFont="1" applyBorder="1" applyAlignment="1">
      <alignment horizontal="right" vertical="center"/>
    </xf>
    <xf numFmtId="38" fontId="6" fillId="0" borderId="13" xfId="50" applyFont="1" applyBorder="1" applyAlignment="1">
      <alignment horizontal="right" vertical="center"/>
    </xf>
    <xf numFmtId="38" fontId="6" fillId="0" borderId="40" xfId="50" applyFont="1" applyFill="1" applyBorder="1" applyAlignment="1">
      <alignment horizontal="right" vertical="center"/>
    </xf>
    <xf numFmtId="38" fontId="6" fillId="0" borderId="13" xfId="5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6" xfId="5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6" fillId="0" borderId="19" xfId="50" applyFont="1" applyFill="1" applyBorder="1" applyAlignment="1">
      <alignment horizontal="right" vertical="center"/>
    </xf>
    <xf numFmtId="185" fontId="6" fillId="0" borderId="13" xfId="50" applyNumberFormat="1" applyFont="1" applyFill="1" applyBorder="1" applyAlignment="1">
      <alignment horizontal="right" vertical="center"/>
    </xf>
    <xf numFmtId="185" fontId="4" fillId="0" borderId="17" xfId="50" applyNumberFormat="1" applyFont="1" applyFill="1" applyBorder="1" applyAlignment="1">
      <alignment horizontal="right" vertical="center"/>
    </xf>
    <xf numFmtId="197" fontId="4" fillId="0" borderId="31" xfId="0" applyNumberFormat="1" applyFont="1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center" vertical="center"/>
    </xf>
    <xf numFmtId="0" fontId="92" fillId="0" borderId="109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85" fontId="94" fillId="0" borderId="109" xfId="0" applyNumberFormat="1" applyFont="1" applyBorder="1" applyAlignment="1">
      <alignment horizontal="right" vertical="center"/>
    </xf>
    <xf numFmtId="185" fontId="94" fillId="0" borderId="0" xfId="0" applyNumberFormat="1" applyFont="1" applyBorder="1" applyAlignment="1">
      <alignment horizontal="right" vertical="center"/>
    </xf>
    <xf numFmtId="185" fontId="97" fillId="0" borderId="109" xfId="0" applyNumberFormat="1" applyFont="1" applyBorder="1" applyAlignment="1">
      <alignment horizontal="right" vertical="center"/>
    </xf>
    <xf numFmtId="185" fontId="97" fillId="0" borderId="0" xfId="0" applyNumberFormat="1" applyFont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5" fillId="0" borderId="0" xfId="0" applyFont="1" applyBorder="1" applyAlignment="1">
      <alignment/>
    </xf>
    <xf numFmtId="0" fontId="92" fillId="0" borderId="28" xfId="0" applyFont="1" applyBorder="1" applyAlignment="1">
      <alignment horizontal="right" wrapText="1"/>
    </xf>
    <xf numFmtId="0" fontId="92" fillId="0" borderId="81" xfId="0" applyFont="1" applyBorder="1" applyAlignment="1">
      <alignment vertical="center" wrapText="1"/>
    </xf>
    <xf numFmtId="0" fontId="92" fillId="0" borderId="82" xfId="0" applyFont="1" applyBorder="1" applyAlignment="1">
      <alignment vertical="center" wrapText="1"/>
    </xf>
    <xf numFmtId="0" fontId="92" fillId="0" borderId="42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/>
    </xf>
    <xf numFmtId="185" fontId="94" fillId="0" borderId="37" xfId="0" applyNumberFormat="1" applyFont="1" applyBorder="1" applyAlignment="1">
      <alignment horizontal="right" vertical="center"/>
    </xf>
    <xf numFmtId="185" fontId="94" fillId="0" borderId="16" xfId="0" applyNumberFormat="1" applyFont="1" applyBorder="1" applyAlignment="1">
      <alignment horizontal="right" vertical="center"/>
    </xf>
    <xf numFmtId="185" fontId="94" fillId="0" borderId="17" xfId="0" applyNumberFormat="1" applyFont="1" applyBorder="1" applyAlignment="1">
      <alignment horizontal="right" vertical="center"/>
    </xf>
    <xf numFmtId="185" fontId="94" fillId="0" borderId="39" xfId="0" applyNumberFormat="1" applyFont="1" applyBorder="1" applyAlignment="1">
      <alignment horizontal="right" vertical="center"/>
    </xf>
    <xf numFmtId="185" fontId="97" fillId="0" borderId="40" xfId="0" applyNumberFormat="1" applyFont="1" applyBorder="1" applyAlignment="1">
      <alignment horizontal="right" vertical="center" shrinkToFit="1"/>
    </xf>
    <xf numFmtId="185" fontId="97" fillId="0" borderId="19" xfId="0" applyNumberFormat="1" applyFont="1" applyBorder="1" applyAlignment="1">
      <alignment horizontal="right" vertical="center" shrinkToFit="1"/>
    </xf>
    <xf numFmtId="185" fontId="97" fillId="0" borderId="13" xfId="0" applyNumberFormat="1" applyFont="1" applyBorder="1" applyAlignment="1">
      <alignment horizontal="right" vertical="center" shrinkToFit="1"/>
    </xf>
    <xf numFmtId="185" fontId="97" fillId="0" borderId="41" xfId="0" applyNumberFormat="1" applyFont="1" applyBorder="1" applyAlignment="1">
      <alignment horizontal="right" vertical="center" shrinkToFit="1"/>
    </xf>
    <xf numFmtId="0" fontId="92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97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 shrinkToFit="1"/>
    </xf>
    <xf numFmtId="0" fontId="92" fillId="0" borderId="43" xfId="0" applyFont="1" applyBorder="1" applyAlignment="1">
      <alignment horizontal="center" vertical="center" shrinkToFit="1"/>
    </xf>
    <xf numFmtId="0" fontId="92" fillId="0" borderId="31" xfId="0" applyFont="1" applyBorder="1" applyAlignment="1">
      <alignment horizontal="center" vertical="center" shrinkToFit="1"/>
    </xf>
    <xf numFmtId="191" fontId="92" fillId="0" borderId="42" xfId="50" applyNumberFormat="1" applyFont="1" applyBorder="1" applyAlignment="1">
      <alignment horizontal="center" vertical="center" shrinkToFit="1"/>
    </xf>
    <xf numFmtId="191" fontId="92" fillId="0" borderId="43" xfId="50" applyNumberFormat="1" applyFont="1" applyBorder="1" applyAlignment="1">
      <alignment horizontal="center" vertical="center" shrinkToFit="1"/>
    </xf>
    <xf numFmtId="191" fontId="92" fillId="0" borderId="31" xfId="50" applyNumberFormat="1" applyFont="1" applyBorder="1" applyAlignment="1">
      <alignment horizontal="center" vertical="center" shrinkToFit="1"/>
    </xf>
    <xf numFmtId="191" fontId="92" fillId="0" borderId="44" xfId="50" applyNumberFormat="1" applyFont="1" applyBorder="1" applyAlignment="1">
      <alignment horizontal="center" vertical="center" shrinkToFit="1"/>
    </xf>
    <xf numFmtId="0" fontId="92" fillId="0" borderId="15" xfId="0" applyFont="1" applyBorder="1" applyAlignment="1">
      <alignment vertical="center"/>
    </xf>
    <xf numFmtId="0" fontId="92" fillId="0" borderId="16" xfId="0" applyFont="1" applyBorder="1" applyAlignment="1">
      <alignment vertical="center"/>
    </xf>
    <xf numFmtId="0" fontId="92" fillId="0" borderId="17" xfId="0" applyFont="1" applyBorder="1" applyAlignment="1">
      <alignment vertical="center"/>
    </xf>
    <xf numFmtId="185" fontId="94" fillId="0" borderId="37" xfId="50" applyNumberFormat="1" applyFont="1" applyBorder="1" applyAlignment="1">
      <alignment horizontal="right" vertical="center"/>
    </xf>
    <xf numFmtId="185" fontId="94" fillId="0" borderId="16" xfId="50" applyNumberFormat="1" applyFont="1" applyBorder="1" applyAlignment="1">
      <alignment horizontal="right" vertical="center"/>
    </xf>
    <xf numFmtId="185" fontId="94" fillId="0" borderId="17" xfId="50" applyNumberFormat="1" applyFont="1" applyBorder="1" applyAlignment="1">
      <alignment horizontal="right" vertical="center"/>
    </xf>
    <xf numFmtId="200" fontId="94" fillId="0" borderId="37" xfId="42" applyNumberFormat="1" applyFont="1" applyBorder="1" applyAlignment="1">
      <alignment horizontal="right" vertical="center"/>
    </xf>
    <xf numFmtId="200" fontId="94" fillId="0" borderId="16" xfId="42" applyNumberFormat="1" applyFont="1" applyBorder="1" applyAlignment="1">
      <alignment horizontal="right" vertical="center"/>
    </xf>
    <xf numFmtId="200" fontId="94" fillId="0" borderId="39" xfId="42" applyNumberFormat="1" applyFont="1" applyBorder="1" applyAlignment="1">
      <alignment horizontal="right" vertical="center"/>
    </xf>
    <xf numFmtId="0" fontId="92" fillId="0" borderId="15" xfId="0" applyFont="1" applyBorder="1" applyAlignment="1">
      <alignment vertical="center" wrapText="1"/>
    </xf>
    <xf numFmtId="0" fontId="92" fillId="0" borderId="16" xfId="0" applyFont="1" applyBorder="1" applyAlignment="1">
      <alignment vertical="center" wrapText="1"/>
    </xf>
    <xf numFmtId="0" fontId="92" fillId="0" borderId="17" xfId="0" applyFont="1" applyBorder="1" applyAlignment="1">
      <alignment vertical="center" wrapText="1"/>
    </xf>
    <xf numFmtId="197" fontId="94" fillId="0" borderId="37" xfId="50" applyNumberFormat="1" applyFont="1" applyBorder="1" applyAlignment="1">
      <alignment horizontal="right" vertical="center"/>
    </xf>
    <xf numFmtId="197" fontId="94" fillId="0" borderId="16" xfId="50" applyNumberFormat="1" applyFont="1" applyBorder="1" applyAlignment="1">
      <alignment horizontal="right" vertical="center"/>
    </xf>
    <xf numFmtId="197" fontId="94" fillId="0" borderId="17" xfId="50" applyNumberFormat="1" applyFont="1" applyBorder="1" applyAlignment="1">
      <alignment horizontal="right" vertical="center"/>
    </xf>
    <xf numFmtId="0" fontId="92" fillId="0" borderId="18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5" fontId="94" fillId="0" borderId="98" xfId="0" applyNumberFormat="1" applyFont="1" applyBorder="1" applyAlignment="1">
      <alignment horizontal="right" vertical="center"/>
    </xf>
    <xf numFmtId="185" fontId="94" fillId="0" borderId="99" xfId="0" applyNumberFormat="1" applyFont="1" applyBorder="1" applyAlignment="1">
      <alignment horizontal="right" vertical="center"/>
    </xf>
    <xf numFmtId="185" fontId="94" fillId="0" borderId="100" xfId="0" applyNumberFormat="1" applyFont="1" applyBorder="1" applyAlignment="1">
      <alignment horizontal="right" vertical="center"/>
    </xf>
    <xf numFmtId="185" fontId="97" fillId="0" borderId="40" xfId="50" applyNumberFormat="1" applyFont="1" applyBorder="1" applyAlignment="1">
      <alignment horizontal="right" vertical="center"/>
    </xf>
    <xf numFmtId="185" fontId="97" fillId="0" borderId="19" xfId="50" applyNumberFormat="1" applyFont="1" applyBorder="1" applyAlignment="1">
      <alignment horizontal="right" vertical="center"/>
    </xf>
    <xf numFmtId="185" fontId="97" fillId="0" borderId="13" xfId="50" applyNumberFormat="1" applyFont="1" applyBorder="1" applyAlignment="1">
      <alignment horizontal="right" vertical="center"/>
    </xf>
    <xf numFmtId="200" fontId="97" fillId="0" borderId="40" xfId="42" applyNumberFormat="1" applyFont="1" applyBorder="1" applyAlignment="1">
      <alignment horizontal="right" vertical="center"/>
    </xf>
    <xf numFmtId="200" fontId="97" fillId="0" borderId="19" xfId="42" applyNumberFormat="1" applyFont="1" applyBorder="1" applyAlignment="1">
      <alignment horizontal="right" vertical="center"/>
    </xf>
    <xf numFmtId="200" fontId="97" fillId="0" borderId="41" xfId="42" applyNumberFormat="1" applyFont="1" applyBorder="1" applyAlignment="1">
      <alignment horizontal="right" vertical="center"/>
    </xf>
    <xf numFmtId="0" fontId="92" fillId="0" borderId="110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111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0" fontId="92" fillId="0" borderId="58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195" fontId="94" fillId="0" borderId="40" xfId="0" applyNumberFormat="1" applyFont="1" applyBorder="1" applyAlignment="1">
      <alignment vertical="center" shrinkToFit="1"/>
    </xf>
    <xf numFmtId="195" fontId="94" fillId="0" borderId="13" xfId="0" applyNumberFormat="1" applyFont="1" applyBorder="1" applyAlignment="1">
      <alignment vertical="center" shrinkToFit="1"/>
    </xf>
    <xf numFmtId="195" fontId="105" fillId="0" borderId="40" xfId="0" applyNumberFormat="1" applyFont="1" applyBorder="1" applyAlignment="1">
      <alignment vertical="center" shrinkToFit="1"/>
    </xf>
    <xf numFmtId="195" fontId="105" fillId="0" borderId="13" xfId="0" applyNumberFormat="1" applyFont="1" applyBorder="1" applyAlignment="1">
      <alignment vertical="center" shrinkToFit="1"/>
    </xf>
    <xf numFmtId="185" fontId="94" fillId="0" borderId="40" xfId="0" applyNumberFormat="1" applyFont="1" applyBorder="1" applyAlignment="1">
      <alignment vertical="center" shrinkToFit="1"/>
    </xf>
    <xf numFmtId="185" fontId="94" fillId="0" borderId="19" xfId="0" applyNumberFormat="1" applyFont="1" applyBorder="1" applyAlignment="1">
      <alignment vertical="center" shrinkToFit="1"/>
    </xf>
    <xf numFmtId="185" fontId="94" fillId="0" borderId="13" xfId="0" applyNumberFormat="1" applyFont="1" applyBorder="1" applyAlignment="1">
      <alignment vertical="center" shrinkToFit="1"/>
    </xf>
    <xf numFmtId="185" fontId="105" fillId="0" borderId="26" xfId="0" applyNumberFormat="1" applyFont="1" applyBorder="1" applyAlignment="1">
      <alignment vertical="center" shrinkToFit="1"/>
    </xf>
    <xf numFmtId="185" fontId="105" fillId="0" borderId="47" xfId="0" applyNumberFormat="1" applyFont="1" applyBorder="1" applyAlignment="1">
      <alignment vertical="center" shrinkToFit="1"/>
    </xf>
    <xf numFmtId="0" fontId="92" fillId="0" borderId="112" xfId="0" applyFont="1" applyBorder="1" applyAlignment="1">
      <alignment horizontal="center" vertical="center"/>
    </xf>
    <xf numFmtId="0" fontId="92" fillId="0" borderId="78" xfId="0" applyFont="1" applyBorder="1" applyAlignment="1">
      <alignment horizontal="center" vertical="center"/>
    </xf>
    <xf numFmtId="0" fontId="92" fillId="0" borderId="42" xfId="0" applyFont="1" applyBorder="1" applyAlignment="1">
      <alignment horizontal="right" vertical="center"/>
    </xf>
    <xf numFmtId="0" fontId="92" fillId="0" borderId="43" xfId="0" applyFont="1" applyBorder="1" applyAlignment="1">
      <alignment horizontal="right" vertical="center"/>
    </xf>
    <xf numFmtId="0" fontId="92" fillId="0" borderId="12" xfId="0" applyNumberFormat="1" applyFont="1" applyBorder="1" applyAlignment="1">
      <alignment horizontal="center" vertical="center"/>
    </xf>
    <xf numFmtId="0" fontId="92" fillId="0" borderId="37" xfId="0" applyNumberFormat="1" applyFont="1" applyBorder="1" applyAlignment="1">
      <alignment horizontal="center" vertical="center"/>
    </xf>
    <xf numFmtId="0" fontId="92" fillId="0" borderId="16" xfId="0" applyNumberFormat="1" applyFont="1" applyBorder="1" applyAlignment="1">
      <alignment horizontal="center" vertical="center"/>
    </xf>
    <xf numFmtId="0" fontId="92" fillId="0" borderId="17" xfId="0" applyNumberFormat="1" applyFont="1" applyBorder="1" applyAlignment="1">
      <alignment horizontal="center" vertical="center"/>
    </xf>
    <xf numFmtId="0" fontId="92" fillId="0" borderId="39" xfId="0" applyNumberFormat="1" applyFont="1" applyBorder="1" applyAlignment="1">
      <alignment horizontal="center" vertical="center"/>
    </xf>
    <xf numFmtId="0" fontId="92" fillId="0" borderId="78" xfId="0" applyFont="1" applyBorder="1" applyAlignment="1">
      <alignment vertical="center" textRotation="255"/>
    </xf>
    <xf numFmtId="0" fontId="92" fillId="0" borderId="16" xfId="0" applyFont="1" applyBorder="1" applyAlignment="1">
      <alignment horizontal="distributed" vertical="center" shrinkToFit="1"/>
    </xf>
    <xf numFmtId="195" fontId="94" fillId="0" borderId="12" xfId="0" applyNumberFormat="1" applyFont="1" applyBorder="1" applyAlignment="1">
      <alignment vertical="center" shrinkToFit="1"/>
    </xf>
    <xf numFmtId="195" fontId="94" fillId="0" borderId="37" xfId="0" applyNumberFormat="1" applyFont="1" applyBorder="1" applyAlignment="1">
      <alignment vertical="center" shrinkToFit="1"/>
    </xf>
    <xf numFmtId="195" fontId="94" fillId="0" borderId="16" xfId="0" applyNumberFormat="1" applyFont="1" applyBorder="1" applyAlignment="1">
      <alignment vertical="center" shrinkToFit="1"/>
    </xf>
    <xf numFmtId="195" fontId="94" fillId="0" borderId="17" xfId="0" applyNumberFormat="1" applyFont="1" applyBorder="1" applyAlignment="1">
      <alignment vertical="center" shrinkToFit="1"/>
    </xf>
    <xf numFmtId="195" fontId="94" fillId="0" borderId="39" xfId="0" applyNumberFormat="1" applyFont="1" applyBorder="1" applyAlignment="1">
      <alignment vertical="center" shrinkToFit="1"/>
    </xf>
    <xf numFmtId="195" fontId="94" fillId="0" borderId="37" xfId="0" applyNumberFormat="1" applyFont="1" applyFill="1" applyBorder="1" applyAlignment="1">
      <alignment vertical="center" shrinkToFit="1"/>
    </xf>
    <xf numFmtId="195" fontId="94" fillId="0" borderId="16" xfId="0" applyNumberFormat="1" applyFont="1" applyFill="1" applyBorder="1" applyAlignment="1">
      <alignment vertical="center" shrinkToFit="1"/>
    </xf>
    <xf numFmtId="195" fontId="94" fillId="0" borderId="17" xfId="0" applyNumberFormat="1" applyFont="1" applyFill="1" applyBorder="1" applyAlignment="1">
      <alignment vertical="center" shrinkToFit="1"/>
    </xf>
    <xf numFmtId="0" fontId="92" fillId="0" borderId="37" xfId="0" applyFont="1" applyBorder="1" applyAlignment="1">
      <alignment horizontal="center" vertical="center" shrinkToFit="1"/>
    </xf>
    <xf numFmtId="0" fontId="92" fillId="0" borderId="16" xfId="0" applyFont="1" applyBorder="1" applyAlignment="1">
      <alignment horizontal="center" vertical="center" shrinkToFit="1"/>
    </xf>
    <xf numFmtId="195" fontId="105" fillId="0" borderId="12" xfId="0" applyNumberFormat="1" applyFont="1" applyBorder="1" applyAlignment="1">
      <alignment vertical="center" shrinkToFit="1"/>
    </xf>
    <xf numFmtId="195" fontId="105" fillId="0" borderId="37" xfId="0" applyNumberFormat="1" applyFont="1" applyFill="1" applyBorder="1" applyAlignment="1">
      <alignment vertical="center" shrinkToFit="1"/>
    </xf>
    <xf numFmtId="195" fontId="105" fillId="0" borderId="16" xfId="0" applyNumberFormat="1" applyFont="1" applyFill="1" applyBorder="1" applyAlignment="1">
      <alignment vertical="center" shrinkToFit="1"/>
    </xf>
    <xf numFmtId="195" fontId="105" fillId="0" borderId="17" xfId="0" applyNumberFormat="1" applyFont="1" applyFill="1" applyBorder="1" applyAlignment="1">
      <alignment vertical="center" shrinkToFit="1"/>
    </xf>
    <xf numFmtId="195" fontId="105" fillId="0" borderId="12" xfId="0" applyNumberFormat="1" applyFont="1" applyFill="1" applyBorder="1" applyAlignment="1">
      <alignment vertical="center" shrinkToFit="1"/>
    </xf>
    <xf numFmtId="195" fontId="105" fillId="0" borderId="14" xfId="0" applyNumberFormat="1" applyFont="1" applyFill="1" applyBorder="1" applyAlignment="1">
      <alignment vertical="center" shrinkToFit="1"/>
    </xf>
    <xf numFmtId="195" fontId="94" fillId="0" borderId="12" xfId="0" applyNumberFormat="1" applyFont="1" applyFill="1" applyBorder="1" applyAlignment="1">
      <alignment vertical="center" shrinkToFit="1"/>
    </xf>
    <xf numFmtId="195" fontId="94" fillId="0" borderId="39" xfId="0" applyNumberFormat="1" applyFont="1" applyFill="1" applyBorder="1" applyAlignment="1">
      <alignment vertical="center" shrinkToFit="1"/>
    </xf>
    <xf numFmtId="195" fontId="105" fillId="0" borderId="37" xfId="0" applyNumberFormat="1" applyFont="1" applyBorder="1" applyAlignment="1">
      <alignment vertical="center" shrinkToFit="1"/>
    </xf>
    <xf numFmtId="195" fontId="105" fillId="0" borderId="16" xfId="0" applyNumberFormat="1" applyFont="1" applyBorder="1" applyAlignment="1">
      <alignment vertical="center" shrinkToFit="1"/>
    </xf>
    <xf numFmtId="195" fontId="105" fillId="0" borderId="17" xfId="0" applyNumberFormat="1" applyFont="1" applyBorder="1" applyAlignment="1">
      <alignment vertical="center" shrinkToFit="1"/>
    </xf>
    <xf numFmtId="195" fontId="105" fillId="0" borderId="26" xfId="0" applyNumberFormat="1" applyFont="1" applyBorder="1" applyAlignment="1">
      <alignment vertical="center" shrinkToFit="1"/>
    </xf>
    <xf numFmtId="195" fontId="105" fillId="0" borderId="39" xfId="0" applyNumberFormat="1" applyFont="1" applyFill="1" applyBorder="1" applyAlignment="1">
      <alignment vertical="center" shrinkToFit="1"/>
    </xf>
    <xf numFmtId="195" fontId="105" fillId="0" borderId="40" xfId="0" applyNumberFormat="1" applyFont="1" applyFill="1" applyBorder="1" applyAlignment="1">
      <alignment vertical="center" shrinkToFit="1"/>
    </xf>
    <xf numFmtId="195" fontId="105" fillId="0" borderId="19" xfId="0" applyNumberFormat="1" applyFont="1" applyFill="1" applyBorder="1" applyAlignment="1">
      <alignment vertical="center" shrinkToFit="1"/>
    </xf>
    <xf numFmtId="195" fontId="105" fillId="0" borderId="13" xfId="0" applyNumberFormat="1" applyFont="1" applyFill="1" applyBorder="1" applyAlignment="1">
      <alignment vertical="center" shrinkToFit="1"/>
    </xf>
    <xf numFmtId="195" fontId="105" fillId="0" borderId="41" xfId="0" applyNumberFormat="1" applyFont="1" applyFill="1" applyBorder="1" applyAlignment="1">
      <alignment vertical="center" shrinkToFit="1"/>
    </xf>
    <xf numFmtId="0" fontId="92" fillId="0" borderId="79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92" fillId="0" borderId="86" xfId="0" applyFont="1" applyBorder="1" applyAlignment="1">
      <alignment horizontal="left" vertical="center" wrapText="1"/>
    </xf>
    <xf numFmtId="0" fontId="92" fillId="0" borderId="87" xfId="0" applyFont="1" applyBorder="1" applyAlignment="1">
      <alignment horizontal="left" vertical="center" wrapText="1"/>
    </xf>
    <xf numFmtId="0" fontId="92" fillId="0" borderId="88" xfId="0" applyFont="1" applyBorder="1" applyAlignment="1">
      <alignment horizontal="left" vertical="center" wrapText="1"/>
    </xf>
    <xf numFmtId="0" fontId="92" fillId="0" borderId="89" xfId="0" applyFont="1" applyBorder="1" applyAlignment="1">
      <alignment horizontal="left" vertical="center" wrapText="1"/>
    </xf>
    <xf numFmtId="0" fontId="92" fillId="0" borderId="90" xfId="0" applyFont="1" applyBorder="1" applyAlignment="1">
      <alignment horizontal="left" vertical="center" wrapText="1"/>
    </xf>
    <xf numFmtId="0" fontId="92" fillId="0" borderId="91" xfId="0" applyFont="1" applyBorder="1" applyAlignment="1">
      <alignment horizontal="left" vertical="center" wrapText="1"/>
    </xf>
    <xf numFmtId="0" fontId="92" fillId="0" borderId="92" xfId="0" applyFont="1" applyBorder="1" applyAlignment="1">
      <alignment horizontal="left" vertical="center" wrapText="1"/>
    </xf>
    <xf numFmtId="0" fontId="92" fillId="0" borderId="93" xfId="0" applyFont="1" applyBorder="1" applyAlignment="1">
      <alignment horizontal="left" vertical="center" wrapText="1"/>
    </xf>
    <xf numFmtId="0" fontId="92" fillId="0" borderId="94" xfId="0" applyFont="1" applyBorder="1" applyAlignment="1">
      <alignment horizontal="left" vertical="center" wrapText="1"/>
    </xf>
    <xf numFmtId="0" fontId="92" fillId="0" borderId="42" xfId="0" applyFont="1" applyFill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center"/>
    </xf>
    <xf numFmtId="0" fontId="92" fillId="0" borderId="31" xfId="0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5" fontId="92" fillId="0" borderId="37" xfId="0" applyNumberFormat="1" applyFont="1" applyFill="1" applyBorder="1" applyAlignment="1">
      <alignment horizontal="center" vertical="center"/>
    </xf>
    <xf numFmtId="185" fontId="92" fillId="0" borderId="16" xfId="0" applyNumberFormat="1" applyFont="1" applyFill="1" applyBorder="1" applyAlignment="1">
      <alignment horizontal="center" vertical="center"/>
    </xf>
    <xf numFmtId="185" fontId="92" fillId="0" borderId="17" xfId="0" applyNumberFormat="1" applyFont="1" applyFill="1" applyBorder="1" applyAlignment="1">
      <alignment horizontal="center" vertical="center"/>
    </xf>
    <xf numFmtId="185" fontId="92" fillId="0" borderId="37" xfId="50" applyNumberFormat="1" applyFont="1" applyFill="1" applyBorder="1" applyAlignment="1">
      <alignment horizontal="center" vertical="center"/>
    </xf>
    <xf numFmtId="185" fontId="92" fillId="0" borderId="16" xfId="50" applyNumberFormat="1" applyFont="1" applyFill="1" applyBorder="1" applyAlignment="1">
      <alignment horizontal="center" vertical="center"/>
    </xf>
    <xf numFmtId="185" fontId="92" fillId="0" borderId="39" xfId="50" applyNumberFormat="1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vertical="center"/>
    </xf>
    <xf numFmtId="38" fontId="92" fillId="0" borderId="37" xfId="50" applyFont="1" applyFill="1" applyBorder="1" applyAlignment="1">
      <alignment horizontal="center" vertical="center"/>
    </xf>
    <xf numFmtId="38" fontId="92" fillId="0" borderId="16" xfId="50" applyFont="1" applyFill="1" applyBorder="1" applyAlignment="1">
      <alignment horizontal="center" vertical="center"/>
    </xf>
    <xf numFmtId="38" fontId="92" fillId="0" borderId="17" xfId="5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center" vertical="center"/>
    </xf>
    <xf numFmtId="38" fontId="92" fillId="0" borderId="12" xfId="50" applyFont="1" applyFill="1" applyBorder="1" applyAlignment="1">
      <alignment horizontal="center" vertical="center"/>
    </xf>
    <xf numFmtId="38" fontId="92" fillId="0" borderId="14" xfId="50" applyFont="1" applyFill="1" applyBorder="1" applyAlignment="1">
      <alignment horizontal="center" vertical="center"/>
    </xf>
    <xf numFmtId="0" fontId="92" fillId="0" borderId="32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09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53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195" fontId="100" fillId="0" borderId="37" xfId="0" applyNumberFormat="1" applyFont="1" applyFill="1" applyBorder="1" applyAlignment="1">
      <alignment horizontal="right" vertical="center" shrinkToFit="1"/>
    </xf>
    <xf numFmtId="195" fontId="100" fillId="0" borderId="16" xfId="0" applyNumberFormat="1" applyFont="1" applyFill="1" applyBorder="1" applyAlignment="1">
      <alignment horizontal="right" vertical="center" shrinkToFit="1"/>
    </xf>
    <xf numFmtId="195" fontId="100" fillId="0" borderId="17" xfId="0" applyNumberFormat="1" applyFont="1" applyFill="1" applyBorder="1" applyAlignment="1">
      <alignment horizontal="right" vertical="center" shrinkToFit="1"/>
    </xf>
    <xf numFmtId="183" fontId="100" fillId="0" borderId="37" xfId="0" applyNumberFormat="1" applyFont="1" applyFill="1" applyBorder="1" applyAlignment="1">
      <alignment horizontal="right" vertical="center" shrinkToFit="1"/>
    </xf>
    <xf numFmtId="183" fontId="94" fillId="0" borderId="16" xfId="0" applyNumberFormat="1" applyFont="1" applyFill="1" applyBorder="1" applyAlignment="1">
      <alignment horizontal="right" shrinkToFit="1"/>
    </xf>
    <xf numFmtId="183" fontId="94" fillId="0" borderId="17" xfId="0" applyNumberFormat="1" applyFont="1" applyFill="1" applyBorder="1" applyAlignment="1">
      <alignment horizontal="right" shrinkToFit="1"/>
    </xf>
    <xf numFmtId="195" fontId="100" fillId="0" borderId="12" xfId="0" applyNumberFormat="1" applyFont="1" applyFill="1" applyBorder="1" applyAlignment="1">
      <alignment horizontal="right" vertical="center" shrinkToFit="1"/>
    </xf>
    <xf numFmtId="0" fontId="100" fillId="0" borderId="12" xfId="0" applyNumberFormat="1" applyFont="1" applyFill="1" applyBorder="1" applyAlignment="1">
      <alignment horizontal="right" vertical="center" shrinkToFit="1"/>
    </xf>
    <xf numFmtId="184" fontId="100" fillId="0" borderId="37" xfId="0" applyNumberFormat="1" applyFont="1" applyFill="1" applyBorder="1" applyAlignment="1">
      <alignment horizontal="right" vertical="center" shrinkToFit="1"/>
    </xf>
    <xf numFmtId="0" fontId="94" fillId="0" borderId="16" xfId="0" applyFont="1" applyFill="1" applyBorder="1" applyAlignment="1">
      <alignment horizontal="right" shrinkToFit="1"/>
    </xf>
    <xf numFmtId="0" fontId="94" fillId="0" borderId="17" xfId="0" applyFont="1" applyFill="1" applyBorder="1" applyAlignment="1">
      <alignment horizontal="right" shrinkToFit="1"/>
    </xf>
    <xf numFmtId="195" fontId="100" fillId="0" borderId="14" xfId="0" applyNumberFormat="1" applyFont="1" applyFill="1" applyBorder="1" applyAlignment="1">
      <alignment horizontal="right" vertical="center" shrinkToFit="1"/>
    </xf>
    <xf numFmtId="195" fontId="100" fillId="0" borderId="37" xfId="0" applyNumberFormat="1" applyFont="1" applyFill="1" applyBorder="1" applyAlignment="1">
      <alignment vertical="center" shrinkToFit="1"/>
    </xf>
    <xf numFmtId="195" fontId="100" fillId="0" borderId="16" xfId="0" applyNumberFormat="1" applyFont="1" applyFill="1" applyBorder="1" applyAlignment="1">
      <alignment vertical="center" shrinkToFit="1"/>
    </xf>
    <xf numFmtId="195" fontId="100" fillId="0" borderId="17" xfId="0" applyNumberFormat="1" applyFont="1" applyFill="1" applyBorder="1" applyAlignment="1">
      <alignment vertical="center" shrinkToFit="1"/>
    </xf>
    <xf numFmtId="195" fontId="100" fillId="0" borderId="39" xfId="0" applyNumberFormat="1" applyFont="1" applyFill="1" applyBorder="1" applyAlignment="1">
      <alignment vertical="center" shrinkToFit="1"/>
    </xf>
    <xf numFmtId="0" fontId="92" fillId="0" borderId="78" xfId="0" applyFont="1" applyBorder="1" applyAlignment="1">
      <alignment horizontal="center" vertical="center" textRotation="255"/>
    </xf>
    <xf numFmtId="181" fontId="100" fillId="0" borderId="12" xfId="0" applyNumberFormat="1" applyFont="1" applyFill="1" applyBorder="1" applyAlignment="1">
      <alignment horizontal="right" vertical="center" shrinkToFit="1"/>
    </xf>
    <xf numFmtId="0" fontId="92" fillId="0" borderId="21" xfId="0" applyFont="1" applyBorder="1" applyAlignment="1">
      <alignment horizontal="center" vertical="center" textRotation="255"/>
    </xf>
    <xf numFmtId="0" fontId="92" fillId="0" borderId="45" xfId="0" applyFont="1" applyBorder="1" applyAlignment="1">
      <alignment horizontal="center" vertical="center" textRotation="255"/>
    </xf>
    <xf numFmtId="0" fontId="92" fillId="0" borderId="24" xfId="0" applyFont="1" applyBorder="1" applyAlignment="1">
      <alignment horizontal="center" vertical="center" textRotation="255"/>
    </xf>
    <xf numFmtId="195" fontId="100" fillId="0" borderId="37" xfId="0" applyNumberFormat="1" applyFont="1" applyFill="1" applyBorder="1" applyAlignment="1">
      <alignment horizontal="right" vertical="center"/>
    </xf>
    <xf numFmtId="195" fontId="100" fillId="0" borderId="16" xfId="0" applyNumberFormat="1" applyFont="1" applyFill="1" applyBorder="1" applyAlignment="1">
      <alignment horizontal="right" vertical="center"/>
    </xf>
    <xf numFmtId="195" fontId="100" fillId="0" borderId="17" xfId="0" applyNumberFormat="1" applyFont="1" applyFill="1" applyBorder="1" applyAlignment="1">
      <alignment horizontal="right" vertical="center"/>
    </xf>
    <xf numFmtId="195" fontId="100" fillId="0" borderId="12" xfId="0" applyNumberFormat="1" applyFont="1" applyFill="1" applyBorder="1" applyAlignment="1">
      <alignment horizontal="right" vertical="center"/>
    </xf>
    <xf numFmtId="183" fontId="100" fillId="0" borderId="12" xfId="0" applyNumberFormat="1" applyFont="1" applyFill="1" applyBorder="1" applyAlignment="1">
      <alignment horizontal="right" vertical="center" shrinkToFit="1"/>
    </xf>
    <xf numFmtId="183" fontId="100" fillId="0" borderId="12" xfId="0" applyNumberFormat="1" applyFont="1" applyFill="1" applyBorder="1" applyAlignment="1">
      <alignment horizontal="right" vertical="center"/>
    </xf>
    <xf numFmtId="195" fontId="100" fillId="0" borderId="14" xfId="0" applyNumberFormat="1" applyFont="1" applyFill="1" applyBorder="1" applyAlignment="1">
      <alignment horizontal="right" vertical="center"/>
    </xf>
    <xf numFmtId="0" fontId="92" fillId="0" borderId="78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/>
    </xf>
    <xf numFmtId="195" fontId="95" fillId="0" borderId="40" xfId="0" applyNumberFormat="1" applyFont="1" applyFill="1" applyBorder="1" applyAlignment="1">
      <alignment horizontal="right" vertical="center" shrinkToFit="1"/>
    </xf>
    <xf numFmtId="195" fontId="95" fillId="0" borderId="19" xfId="0" applyNumberFormat="1" applyFont="1" applyFill="1" applyBorder="1" applyAlignment="1">
      <alignment horizontal="right" vertical="center" shrinkToFit="1"/>
    </xf>
    <xf numFmtId="195" fontId="95" fillId="0" borderId="13" xfId="0" applyNumberFormat="1" applyFont="1" applyFill="1" applyBorder="1" applyAlignment="1">
      <alignment horizontal="right" vertical="center" shrinkToFit="1"/>
    </xf>
    <xf numFmtId="183" fontId="95" fillId="0" borderId="40" xfId="0" applyNumberFormat="1" applyFont="1" applyFill="1" applyBorder="1" applyAlignment="1">
      <alignment horizontal="right" vertical="center" shrinkToFit="1"/>
    </xf>
    <xf numFmtId="183" fontId="97" fillId="0" borderId="19" xfId="0" applyNumberFormat="1" applyFont="1" applyFill="1" applyBorder="1" applyAlignment="1">
      <alignment horizontal="right" shrinkToFit="1"/>
    </xf>
    <xf numFmtId="183" fontId="97" fillId="0" borderId="13" xfId="0" applyNumberFormat="1" applyFont="1" applyFill="1" applyBorder="1" applyAlignment="1">
      <alignment horizontal="right" shrinkToFit="1"/>
    </xf>
    <xf numFmtId="209" fontId="95" fillId="0" borderId="40" xfId="0" applyNumberFormat="1" applyFont="1" applyFill="1" applyBorder="1" applyAlignment="1">
      <alignment horizontal="right" vertical="center" shrinkToFit="1"/>
    </xf>
    <xf numFmtId="209" fontId="95" fillId="0" borderId="19" xfId="0" applyNumberFormat="1" applyFont="1" applyFill="1" applyBorder="1" applyAlignment="1">
      <alignment horizontal="right" vertical="center" shrinkToFit="1"/>
    </xf>
    <xf numFmtId="209" fontId="95" fillId="0" borderId="13" xfId="0" applyNumberFormat="1" applyFont="1" applyFill="1" applyBorder="1" applyAlignment="1">
      <alignment horizontal="right" vertical="center" shrinkToFit="1"/>
    </xf>
    <xf numFmtId="182" fontId="95" fillId="0" borderId="40" xfId="0" applyNumberFormat="1" applyFont="1" applyFill="1" applyBorder="1" applyAlignment="1">
      <alignment horizontal="right" vertical="center" shrinkToFit="1"/>
    </xf>
    <xf numFmtId="182" fontId="95" fillId="0" borderId="19" xfId="0" applyNumberFormat="1" applyFont="1" applyFill="1" applyBorder="1" applyAlignment="1">
      <alignment horizontal="right" vertical="center" shrinkToFit="1"/>
    </xf>
    <xf numFmtId="182" fontId="95" fillId="0" borderId="13" xfId="0" applyNumberFormat="1" applyFont="1" applyFill="1" applyBorder="1" applyAlignment="1">
      <alignment horizontal="right" vertical="center" shrinkToFit="1"/>
    </xf>
    <xf numFmtId="195" fontId="95" fillId="0" borderId="41" xfId="0" applyNumberFormat="1" applyFont="1" applyFill="1" applyBorder="1" applyAlignment="1">
      <alignment horizontal="right" vertical="center" shrinkToFit="1"/>
    </xf>
    <xf numFmtId="0" fontId="92" fillId="0" borderId="29" xfId="0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195" fontId="94" fillId="0" borderId="37" xfId="0" applyNumberFormat="1" applyFont="1" applyFill="1" applyBorder="1" applyAlignment="1">
      <alignment vertical="center"/>
    </xf>
    <xf numFmtId="195" fontId="94" fillId="0" borderId="16" xfId="0" applyNumberFormat="1" applyFont="1" applyFill="1" applyBorder="1" applyAlignment="1">
      <alignment vertical="center"/>
    </xf>
    <xf numFmtId="195" fontId="94" fillId="0" borderId="39" xfId="0" applyNumberFormat="1" applyFont="1" applyFill="1" applyBorder="1" applyAlignment="1">
      <alignment vertical="center"/>
    </xf>
    <xf numFmtId="0" fontId="104" fillId="0" borderId="106" xfId="0" applyFont="1" applyBorder="1" applyAlignment="1">
      <alignment vertical="center" wrapText="1"/>
    </xf>
    <xf numFmtId="0" fontId="104" fillId="0" borderId="107" xfId="0" applyFont="1" applyBorder="1" applyAlignment="1">
      <alignment vertical="center" wrapText="1"/>
    </xf>
    <xf numFmtId="0" fontId="104" fillId="0" borderId="108" xfId="0" applyFont="1" applyBorder="1" applyAlignment="1">
      <alignment vertical="center" wrapText="1"/>
    </xf>
    <xf numFmtId="195" fontId="92" fillId="0" borderId="42" xfId="0" applyNumberFormat="1" applyFont="1" applyFill="1" applyBorder="1" applyAlignment="1">
      <alignment horizontal="center" vertical="center"/>
    </xf>
    <xf numFmtId="195" fontId="92" fillId="0" borderId="43" xfId="0" applyNumberFormat="1" applyFont="1" applyFill="1" applyBorder="1" applyAlignment="1">
      <alignment horizontal="center" vertical="center"/>
    </xf>
    <xf numFmtId="195" fontId="92" fillId="0" borderId="31" xfId="0" applyNumberFormat="1" applyFont="1" applyFill="1" applyBorder="1" applyAlignment="1">
      <alignment horizontal="center" vertical="center"/>
    </xf>
    <xf numFmtId="195" fontId="92" fillId="0" borderId="36" xfId="0" applyNumberFormat="1" applyFont="1" applyFill="1" applyBorder="1" applyAlignment="1">
      <alignment horizontal="center" vertical="center"/>
    </xf>
    <xf numFmtId="195" fontId="92" fillId="0" borderId="44" xfId="0" applyNumberFormat="1" applyFont="1" applyFill="1" applyBorder="1" applyAlignment="1">
      <alignment horizontal="center" vertical="center"/>
    </xf>
    <xf numFmtId="195" fontId="94" fillId="0" borderId="17" xfId="0" applyNumberFormat="1" applyFont="1" applyFill="1" applyBorder="1" applyAlignment="1">
      <alignment vertical="center"/>
    </xf>
    <xf numFmtId="195" fontId="94" fillId="0" borderId="12" xfId="0" applyNumberFormat="1" applyFont="1" applyFill="1" applyBorder="1" applyAlignment="1">
      <alignment vertical="center"/>
    </xf>
    <xf numFmtId="0" fontId="92" fillId="0" borderId="12" xfId="0" applyFont="1" applyBorder="1" applyAlignment="1">
      <alignment horizontal="center" vertical="center" textRotation="255"/>
    </xf>
    <xf numFmtId="195" fontId="97" fillId="0" borderId="40" xfId="0" applyNumberFormat="1" applyFont="1" applyFill="1" applyBorder="1" applyAlignment="1">
      <alignment vertical="center"/>
    </xf>
    <xf numFmtId="195" fontId="97" fillId="0" borderId="19" xfId="0" applyNumberFormat="1" applyFont="1" applyFill="1" applyBorder="1" applyAlignment="1">
      <alignment vertical="center"/>
    </xf>
    <xf numFmtId="195" fontId="97" fillId="0" borderId="13" xfId="0" applyNumberFormat="1" applyFont="1" applyFill="1" applyBorder="1" applyAlignment="1">
      <alignment vertical="center"/>
    </xf>
    <xf numFmtId="195" fontId="97" fillId="0" borderId="26" xfId="0" applyNumberFormat="1" applyFont="1" applyFill="1" applyBorder="1" applyAlignment="1">
      <alignment vertical="center"/>
    </xf>
    <xf numFmtId="195" fontId="97" fillId="0" borderId="41" xfId="0" applyNumberFormat="1" applyFont="1" applyFill="1" applyBorder="1" applyAlignment="1">
      <alignment vertical="center"/>
    </xf>
    <xf numFmtId="0" fontId="92" fillId="0" borderId="26" xfId="0" applyFont="1" applyBorder="1" applyAlignment="1">
      <alignment horizontal="right" vertical="center" shrinkToFit="1"/>
    </xf>
    <xf numFmtId="3" fontId="92" fillId="0" borderId="26" xfId="0" applyNumberFormat="1" applyFont="1" applyBorder="1" applyAlignment="1">
      <alignment horizontal="right" vertical="center" shrinkToFit="1"/>
    </xf>
    <xf numFmtId="185" fontId="94" fillId="0" borderId="26" xfId="0" applyNumberFormat="1" applyFont="1" applyFill="1" applyBorder="1" applyAlignment="1">
      <alignment horizontal="right" vertical="center"/>
    </xf>
    <xf numFmtId="185" fontId="94" fillId="0" borderId="47" xfId="0" applyNumberFormat="1" applyFont="1" applyFill="1" applyBorder="1" applyAlignment="1">
      <alignment horizontal="right" vertical="center"/>
    </xf>
    <xf numFmtId="0" fontId="92" fillId="0" borderId="79" xfId="0" applyFont="1" applyBorder="1" applyAlignment="1">
      <alignment horizontal="center" vertical="center" shrinkToFit="1"/>
    </xf>
    <xf numFmtId="0" fontId="92" fillId="0" borderId="26" xfId="0" applyFont="1" applyBorder="1" applyAlignment="1">
      <alignment horizontal="center" vertical="center" shrinkToFit="1"/>
    </xf>
    <xf numFmtId="195" fontId="92" fillId="0" borderId="112" xfId="0" applyNumberFormat="1" applyFont="1" applyFill="1" applyBorder="1" applyAlignment="1">
      <alignment horizontal="center" vertical="center"/>
    </xf>
    <xf numFmtId="195" fontId="92" fillId="0" borderId="58" xfId="0" applyNumberFormat="1" applyFont="1" applyFill="1" applyBorder="1" applyAlignment="1">
      <alignment horizontal="center" vertical="center"/>
    </xf>
    <xf numFmtId="0" fontId="92" fillId="0" borderId="81" xfId="0" applyFont="1" applyBorder="1" applyAlignment="1">
      <alignment horizontal="left" vertical="center" wrapText="1"/>
    </xf>
    <xf numFmtId="0" fontId="92" fillId="0" borderId="82" xfId="0" applyFont="1" applyBorder="1" applyAlignment="1">
      <alignment horizontal="left" vertical="center"/>
    </xf>
    <xf numFmtId="0" fontId="92" fillId="0" borderId="16" xfId="0" applyFont="1" applyBorder="1" applyAlignment="1">
      <alignment horizontal="distributed" vertical="center"/>
    </xf>
    <xf numFmtId="0" fontId="92" fillId="0" borderId="19" xfId="0" applyFont="1" applyBorder="1" applyAlignment="1">
      <alignment horizontal="distributed" vertical="center"/>
    </xf>
    <xf numFmtId="0" fontId="92" fillId="0" borderId="0" xfId="0" applyFont="1" applyBorder="1" applyAlignment="1">
      <alignment horizontal="left" vertical="center"/>
    </xf>
    <xf numFmtId="0" fontId="92" fillId="0" borderId="16" xfId="0" applyFont="1" applyBorder="1" applyAlignment="1">
      <alignment horizontal="distributed" vertical="center" wrapText="1"/>
    </xf>
    <xf numFmtId="0" fontId="92" fillId="0" borderId="19" xfId="0" applyFont="1" applyBorder="1" applyAlignment="1">
      <alignment horizontal="distributed" vertical="center" wrapText="1"/>
    </xf>
    <xf numFmtId="0" fontId="92" fillId="0" borderId="33" xfId="0" applyFont="1" applyBorder="1" applyAlignment="1">
      <alignment horizontal="distributed" vertical="center" wrapText="1"/>
    </xf>
    <xf numFmtId="0" fontId="92" fillId="0" borderId="33" xfId="0" applyFont="1" applyBorder="1" applyAlignment="1">
      <alignment horizontal="distributed" vertical="center"/>
    </xf>
    <xf numFmtId="0" fontId="92" fillId="0" borderId="81" xfId="0" applyFont="1" applyFill="1" applyBorder="1" applyAlignment="1">
      <alignment horizontal="left" vertical="center" wrapText="1"/>
    </xf>
    <xf numFmtId="0" fontId="92" fillId="0" borderId="82" xfId="0" applyFont="1" applyFill="1" applyBorder="1" applyAlignment="1">
      <alignment horizontal="left" vertical="center"/>
    </xf>
    <xf numFmtId="0" fontId="92" fillId="0" borderId="85" xfId="0" applyFont="1" applyFill="1" applyBorder="1" applyAlignment="1">
      <alignment horizontal="left" vertical="center"/>
    </xf>
    <xf numFmtId="0" fontId="92" fillId="0" borderId="84" xfId="0" applyFont="1" applyFill="1" applyBorder="1" applyAlignment="1">
      <alignment horizontal="left" vertical="center"/>
    </xf>
    <xf numFmtId="0" fontId="92" fillId="0" borderId="36" xfId="0" applyFont="1" applyFill="1" applyBorder="1" applyAlignment="1">
      <alignment horizontal="center" vertical="center" wrapText="1"/>
    </xf>
    <xf numFmtId="0" fontId="92" fillId="0" borderId="31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92" fillId="0" borderId="58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185" fontId="94" fillId="0" borderId="12" xfId="0" applyNumberFormat="1" applyFont="1" applyFill="1" applyBorder="1" applyAlignment="1">
      <alignment vertical="center"/>
    </xf>
    <xf numFmtId="185" fontId="94" fillId="0" borderId="17" xfId="0" applyNumberFormat="1" applyFont="1" applyFill="1" applyBorder="1" applyAlignment="1">
      <alignment vertical="center" shrinkToFit="1"/>
    </xf>
    <xf numFmtId="185" fontId="94" fillId="0" borderId="12" xfId="0" applyNumberFormat="1" applyFont="1" applyFill="1" applyBorder="1" applyAlignment="1">
      <alignment vertical="center" shrinkToFit="1"/>
    </xf>
    <xf numFmtId="185" fontId="94" fillId="0" borderId="37" xfId="0" applyNumberFormat="1" applyFont="1" applyFill="1" applyBorder="1" applyAlignment="1">
      <alignment vertical="center" shrinkToFit="1"/>
    </xf>
    <xf numFmtId="185" fontId="94" fillId="0" borderId="14" xfId="0" applyNumberFormat="1" applyFont="1" applyFill="1" applyBorder="1" applyAlignment="1">
      <alignment vertical="center" shrinkToFit="1"/>
    </xf>
    <xf numFmtId="0" fontId="92" fillId="0" borderId="18" xfId="0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/>
    </xf>
    <xf numFmtId="211" fontId="97" fillId="0" borderId="21" xfId="0" applyNumberFormat="1" applyFont="1" applyFill="1" applyBorder="1" applyAlignment="1">
      <alignment vertical="center"/>
    </xf>
    <xf numFmtId="185" fontId="97" fillId="0" borderId="51" xfId="0" applyNumberFormat="1" applyFont="1" applyFill="1" applyBorder="1" applyAlignment="1">
      <alignment vertical="center"/>
    </xf>
    <xf numFmtId="185" fontId="97" fillId="0" borderId="33" xfId="0" applyNumberFormat="1" applyFont="1" applyFill="1" applyBorder="1" applyAlignment="1">
      <alignment vertical="center"/>
    </xf>
    <xf numFmtId="185" fontId="97" fillId="0" borderId="11" xfId="0" applyNumberFormat="1" applyFont="1" applyFill="1" applyBorder="1" applyAlignment="1">
      <alignment vertical="center"/>
    </xf>
    <xf numFmtId="185" fontId="97" fillId="0" borderId="55" xfId="0" applyNumberFormat="1" applyFont="1" applyFill="1" applyBorder="1" applyAlignment="1">
      <alignment vertical="center"/>
    </xf>
    <xf numFmtId="185" fontId="97" fillId="0" borderId="28" xfId="0" applyNumberFormat="1" applyFont="1" applyFill="1" applyBorder="1" applyAlignment="1">
      <alignment vertical="center"/>
    </xf>
    <xf numFmtId="185" fontId="97" fillId="0" borderId="56" xfId="0" applyNumberFormat="1" applyFont="1" applyFill="1" applyBorder="1" applyAlignment="1">
      <alignment vertical="center"/>
    </xf>
    <xf numFmtId="211" fontId="97" fillId="0" borderId="11" xfId="0" applyNumberFormat="1" applyFont="1" applyFill="1" applyBorder="1" applyAlignment="1">
      <alignment vertical="center" shrinkToFit="1"/>
    </xf>
    <xf numFmtId="211" fontId="97" fillId="0" borderId="21" xfId="0" applyNumberFormat="1" applyFont="1" applyFill="1" applyBorder="1" applyAlignment="1">
      <alignment vertical="center" shrinkToFit="1"/>
    </xf>
    <xf numFmtId="185" fontId="97" fillId="0" borderId="51" xfId="0" applyNumberFormat="1" applyFont="1" applyFill="1" applyBorder="1" applyAlignment="1">
      <alignment vertical="center" shrinkToFit="1"/>
    </xf>
    <xf numFmtId="185" fontId="97" fillId="0" borderId="33" xfId="0" applyNumberFormat="1" applyFont="1" applyFill="1" applyBorder="1" applyAlignment="1">
      <alignment vertical="center" shrinkToFit="1"/>
    </xf>
    <xf numFmtId="185" fontId="97" fillId="0" borderId="55" xfId="0" applyNumberFormat="1" applyFont="1" applyFill="1" applyBorder="1" applyAlignment="1">
      <alignment vertical="center" shrinkToFit="1"/>
    </xf>
    <xf numFmtId="185" fontId="97" fillId="0" borderId="28" xfId="0" applyNumberFormat="1" applyFont="1" applyFill="1" applyBorder="1" applyAlignment="1">
      <alignment vertical="center" shrinkToFit="1"/>
    </xf>
    <xf numFmtId="185" fontId="97" fillId="0" borderId="73" xfId="0" applyNumberFormat="1" applyFont="1" applyFill="1" applyBorder="1" applyAlignment="1">
      <alignment vertical="center" shrinkToFit="1"/>
    </xf>
    <xf numFmtId="185" fontId="97" fillId="0" borderId="113" xfId="0" applyNumberFormat="1" applyFont="1" applyFill="1" applyBorder="1" applyAlignment="1">
      <alignment vertical="center" shrinkToFit="1"/>
    </xf>
    <xf numFmtId="0" fontId="97" fillId="0" borderId="28" xfId="0" applyFont="1" applyFill="1" applyBorder="1" applyAlignment="1">
      <alignment vertical="center"/>
    </xf>
    <xf numFmtId="0" fontId="97" fillId="0" borderId="56" xfId="0" applyFont="1" applyFill="1" applyBorder="1" applyAlignment="1">
      <alignment vertical="center"/>
    </xf>
    <xf numFmtId="0" fontId="97" fillId="0" borderId="28" xfId="0" applyFont="1" applyFill="1" applyBorder="1" applyAlignment="1">
      <alignment vertical="center" shrinkToFit="1"/>
    </xf>
    <xf numFmtId="0" fontId="97" fillId="0" borderId="56" xfId="0" applyFont="1" applyFill="1" applyBorder="1" applyAlignment="1">
      <alignment vertical="center" shrinkToFit="1"/>
    </xf>
    <xf numFmtId="0" fontId="92" fillId="0" borderId="29" xfId="0" applyFont="1" applyFill="1" applyBorder="1" applyAlignment="1">
      <alignment vertical="center"/>
    </xf>
    <xf numFmtId="0" fontId="92" fillId="0" borderId="112" xfId="0" applyFont="1" applyFill="1" applyBorder="1" applyAlignment="1">
      <alignment horizontal="center" vertical="center" wrapText="1"/>
    </xf>
    <xf numFmtId="0" fontId="92" fillId="0" borderId="43" xfId="0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185" fontId="106" fillId="0" borderId="51" xfId="0" applyNumberFormat="1" applyFont="1" applyFill="1" applyBorder="1" applyAlignment="1">
      <alignment horizontal="right" vertical="center"/>
    </xf>
    <xf numFmtId="185" fontId="106" fillId="0" borderId="33" xfId="0" applyNumberFormat="1" applyFont="1" applyFill="1" applyBorder="1" applyAlignment="1">
      <alignment horizontal="right" vertical="center"/>
    </xf>
    <xf numFmtId="185" fontId="106" fillId="0" borderId="11" xfId="0" applyNumberFormat="1" applyFont="1" applyFill="1" applyBorder="1" applyAlignment="1">
      <alignment horizontal="right" vertical="center"/>
    </xf>
    <xf numFmtId="185" fontId="107" fillId="0" borderId="21" xfId="0" applyNumberFormat="1" applyFont="1" applyFill="1" applyBorder="1" applyAlignment="1">
      <alignment horizontal="right" vertical="top"/>
    </xf>
    <xf numFmtId="185" fontId="106" fillId="0" borderId="73" xfId="0" applyNumberFormat="1" applyFont="1" applyFill="1" applyBorder="1" applyAlignment="1">
      <alignment horizontal="right" vertical="center"/>
    </xf>
    <xf numFmtId="185" fontId="94" fillId="0" borderId="52" xfId="0" applyNumberFormat="1" applyFont="1" applyFill="1" applyBorder="1" applyAlignment="1">
      <alignment vertical="center"/>
    </xf>
    <xf numFmtId="185" fontId="94" fillId="0" borderId="0" xfId="0" applyNumberFormat="1" applyFont="1" applyFill="1" applyBorder="1" applyAlignment="1">
      <alignment vertical="center"/>
    </xf>
    <xf numFmtId="185" fontId="94" fillId="0" borderId="53" xfId="0" applyNumberFormat="1" applyFont="1" applyFill="1" applyBorder="1" applyAlignment="1">
      <alignment vertical="center"/>
    </xf>
    <xf numFmtId="185" fontId="94" fillId="0" borderId="54" xfId="0" applyNumberFormat="1" applyFont="1" applyFill="1" applyBorder="1" applyAlignment="1">
      <alignment vertical="center"/>
    </xf>
    <xf numFmtId="185" fontId="94" fillId="0" borderId="27" xfId="0" applyNumberFormat="1" applyFont="1" applyFill="1" applyBorder="1" applyAlignment="1">
      <alignment vertical="center"/>
    </xf>
    <xf numFmtId="185" fontId="94" fillId="0" borderId="10" xfId="0" applyNumberFormat="1" applyFont="1" applyFill="1" applyBorder="1" applyAlignment="1">
      <alignment vertical="center"/>
    </xf>
    <xf numFmtId="185" fontId="94" fillId="0" borderId="52" xfId="0" applyNumberFormat="1" applyFont="1" applyFill="1" applyBorder="1" applyAlignment="1">
      <alignment vertical="center" shrinkToFit="1"/>
    </xf>
    <xf numFmtId="185" fontId="94" fillId="0" borderId="0" xfId="0" applyNumberFormat="1" applyFont="1" applyFill="1" applyBorder="1" applyAlignment="1">
      <alignment vertical="center" shrinkToFit="1"/>
    </xf>
    <xf numFmtId="185" fontId="94" fillId="0" borderId="53" xfId="0" applyNumberFormat="1" applyFont="1" applyFill="1" applyBorder="1" applyAlignment="1">
      <alignment vertical="center" shrinkToFit="1"/>
    </xf>
    <xf numFmtId="185" fontId="94" fillId="0" borderId="54" xfId="0" applyNumberFormat="1" applyFont="1" applyFill="1" applyBorder="1" applyAlignment="1">
      <alignment vertical="center" shrinkToFit="1"/>
    </xf>
    <xf numFmtId="185" fontId="94" fillId="0" borderId="27" xfId="0" applyNumberFormat="1" applyFont="1" applyFill="1" applyBorder="1" applyAlignment="1">
      <alignment vertical="center" shrinkToFit="1"/>
    </xf>
    <xf numFmtId="185" fontId="94" fillId="0" borderId="10" xfId="0" applyNumberFormat="1" applyFont="1" applyFill="1" applyBorder="1" applyAlignment="1">
      <alignment vertical="center" shrinkToFit="1"/>
    </xf>
    <xf numFmtId="185" fontId="94" fillId="0" borderId="45" xfId="0" applyNumberFormat="1" applyFont="1" applyFill="1" applyBorder="1" applyAlignment="1">
      <alignment horizontal="right" vertical="top"/>
    </xf>
    <xf numFmtId="185" fontId="94" fillId="0" borderId="74" xfId="0" applyNumberFormat="1" applyFont="1" applyFill="1" applyBorder="1" applyAlignment="1">
      <alignment vertical="center" shrinkToFit="1"/>
    </xf>
    <xf numFmtId="185" fontId="94" fillId="0" borderId="38" xfId="0" applyNumberFormat="1" applyFont="1" applyFill="1" applyBorder="1" applyAlignment="1">
      <alignment vertical="center" shrinkToFit="1"/>
    </xf>
    <xf numFmtId="185" fontId="94" fillId="0" borderId="24" xfId="0" applyNumberFormat="1" applyFont="1" applyFill="1" applyBorder="1" applyAlignment="1">
      <alignment horizontal="right" vertical="center" shrinkToFit="1"/>
    </xf>
    <xf numFmtId="185" fontId="106" fillId="0" borderId="21" xfId="0" applyNumberFormat="1" applyFont="1" applyFill="1" applyBorder="1" applyAlignment="1">
      <alignment horizontal="right" vertical="center"/>
    </xf>
    <xf numFmtId="185" fontId="94" fillId="0" borderId="45" xfId="0" applyNumberFormat="1" applyFont="1" applyFill="1" applyBorder="1" applyAlignment="1">
      <alignment horizontal="right" vertical="top" shrinkToFit="1"/>
    </xf>
    <xf numFmtId="185" fontId="94" fillId="0" borderId="114" xfId="0" applyNumberFormat="1" applyFont="1" applyFill="1" applyBorder="1" applyAlignment="1">
      <alignment vertical="center"/>
    </xf>
    <xf numFmtId="185" fontId="94" fillId="0" borderId="115" xfId="0" applyNumberFormat="1" applyFont="1" applyFill="1" applyBorder="1" applyAlignment="1">
      <alignment vertical="center"/>
    </xf>
    <xf numFmtId="185" fontId="94" fillId="0" borderId="116" xfId="0" applyNumberFormat="1" applyFont="1" applyFill="1" applyBorder="1" applyAlignment="1">
      <alignment vertical="center"/>
    </xf>
    <xf numFmtId="185" fontId="94" fillId="0" borderId="117" xfId="0" applyNumberFormat="1" applyFont="1" applyFill="1" applyBorder="1" applyAlignment="1">
      <alignment vertical="center"/>
    </xf>
    <xf numFmtId="185" fontId="94" fillId="0" borderId="118" xfId="0" applyNumberFormat="1" applyFont="1" applyFill="1" applyBorder="1" applyAlignment="1">
      <alignment vertical="center"/>
    </xf>
    <xf numFmtId="185" fontId="94" fillId="0" borderId="119" xfId="0" applyNumberFormat="1" applyFont="1" applyFill="1" applyBorder="1" applyAlignment="1">
      <alignment vertical="center"/>
    </xf>
    <xf numFmtId="185" fontId="94" fillId="0" borderId="120" xfId="0" applyNumberFormat="1" applyFont="1" applyFill="1" applyBorder="1" applyAlignment="1">
      <alignment vertical="center"/>
    </xf>
    <xf numFmtId="185" fontId="94" fillId="0" borderId="121" xfId="0" applyNumberFormat="1" applyFont="1" applyFill="1" applyBorder="1" applyAlignment="1">
      <alignment vertical="center"/>
    </xf>
    <xf numFmtId="185" fontId="94" fillId="0" borderId="122" xfId="0" applyNumberFormat="1" applyFont="1" applyFill="1" applyBorder="1" applyAlignment="1">
      <alignment vertical="center"/>
    </xf>
    <xf numFmtId="211" fontId="97" fillId="0" borderId="52" xfId="0" applyNumberFormat="1" applyFont="1" applyFill="1" applyBorder="1" applyAlignment="1">
      <alignment vertical="center"/>
    </xf>
    <xf numFmtId="211" fontId="97" fillId="0" borderId="0" xfId="0" applyNumberFormat="1" applyFont="1" applyFill="1" applyBorder="1" applyAlignment="1">
      <alignment vertical="center"/>
    </xf>
    <xf numFmtId="211" fontId="97" fillId="0" borderId="53" xfId="0" applyNumberFormat="1" applyFont="1" applyFill="1" applyBorder="1" applyAlignment="1">
      <alignment vertical="center"/>
    </xf>
    <xf numFmtId="185" fontId="97" fillId="0" borderId="52" xfId="0" applyNumberFormat="1" applyFont="1" applyFill="1" applyBorder="1" applyAlignment="1">
      <alignment vertical="center" shrinkToFit="1"/>
    </xf>
    <xf numFmtId="185" fontId="97" fillId="0" borderId="0" xfId="0" applyNumberFormat="1" applyFont="1" applyFill="1" applyBorder="1" applyAlignment="1">
      <alignment vertical="center" shrinkToFit="1"/>
    </xf>
    <xf numFmtId="185" fontId="97" fillId="0" borderId="74" xfId="0" applyNumberFormat="1" applyFont="1" applyFill="1" applyBorder="1" applyAlignment="1">
      <alignment vertical="center" shrinkToFit="1"/>
    </xf>
    <xf numFmtId="0" fontId="92" fillId="0" borderId="0" xfId="0" applyFont="1" applyFill="1" applyBorder="1" applyAlignment="1">
      <alignment vertical="center"/>
    </xf>
    <xf numFmtId="0" fontId="92" fillId="0" borderId="30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/>
    </xf>
    <xf numFmtId="0" fontId="92" fillId="0" borderId="58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/>
    </xf>
    <xf numFmtId="0" fontId="92" fillId="0" borderId="79" xfId="0" applyFont="1" applyFill="1" applyBorder="1" applyAlignment="1">
      <alignment horizontal="center" vertical="center"/>
    </xf>
    <xf numFmtId="0" fontId="92" fillId="0" borderId="26" xfId="0" applyFont="1" applyFill="1" applyBorder="1" applyAlignment="1">
      <alignment horizontal="center" vertical="center"/>
    </xf>
    <xf numFmtId="183" fontId="94" fillId="0" borderId="51" xfId="0" applyNumberFormat="1" applyFont="1" applyFill="1" applyBorder="1" applyAlignment="1">
      <alignment vertical="center"/>
    </xf>
    <xf numFmtId="183" fontId="94" fillId="0" borderId="33" xfId="0" applyNumberFormat="1" applyFont="1" applyFill="1" applyBorder="1" applyAlignment="1">
      <alignment vertical="center"/>
    </xf>
    <xf numFmtId="183" fontId="94" fillId="0" borderId="11" xfId="0" applyNumberFormat="1" applyFont="1" applyFill="1" applyBorder="1" applyAlignment="1">
      <alignment vertical="center"/>
    </xf>
    <xf numFmtId="183" fontId="94" fillId="0" borderId="55" xfId="0" applyNumberFormat="1" applyFont="1" applyFill="1" applyBorder="1" applyAlignment="1">
      <alignment vertical="center"/>
    </xf>
    <xf numFmtId="183" fontId="94" fillId="0" borderId="28" xfId="0" applyNumberFormat="1" applyFont="1" applyFill="1" applyBorder="1" applyAlignment="1">
      <alignment vertical="center"/>
    </xf>
    <xf numFmtId="183" fontId="94" fillId="0" borderId="56" xfId="0" applyNumberFormat="1" applyFont="1" applyFill="1" applyBorder="1" applyAlignment="1">
      <alignment vertical="center"/>
    </xf>
    <xf numFmtId="183" fontId="94" fillId="0" borderId="73" xfId="0" applyNumberFormat="1" applyFont="1" applyFill="1" applyBorder="1" applyAlignment="1">
      <alignment vertical="center"/>
    </xf>
    <xf numFmtId="183" fontId="94" fillId="0" borderId="113" xfId="0" applyNumberFormat="1" applyFont="1" applyFill="1" applyBorder="1" applyAlignment="1">
      <alignment vertical="center"/>
    </xf>
    <xf numFmtId="38" fontId="100" fillId="0" borderId="33" xfId="0" applyNumberFormat="1" applyFont="1" applyFill="1" applyBorder="1" applyAlignment="1">
      <alignment horizontal="right" vertical="center"/>
    </xf>
    <xf numFmtId="38" fontId="100" fillId="0" borderId="73" xfId="0" applyNumberFormat="1" applyFont="1" applyFill="1" applyBorder="1" applyAlignment="1">
      <alignment horizontal="right" vertical="center"/>
    </xf>
    <xf numFmtId="38" fontId="100" fillId="0" borderId="27" xfId="0" applyNumberFormat="1" applyFont="1" applyFill="1" applyBorder="1" applyAlignment="1">
      <alignment horizontal="right" vertical="center"/>
    </xf>
    <xf numFmtId="38" fontId="100" fillId="0" borderId="38" xfId="0" applyNumberFormat="1" applyFont="1" applyFill="1" applyBorder="1" applyAlignment="1">
      <alignment horizontal="right" vertical="center"/>
    </xf>
    <xf numFmtId="38" fontId="95" fillId="0" borderId="33" xfId="0" applyNumberFormat="1" applyFont="1" applyFill="1" applyBorder="1" applyAlignment="1">
      <alignment horizontal="right" vertical="center"/>
    </xf>
    <xf numFmtId="38" fontId="95" fillId="0" borderId="73" xfId="0" applyNumberFormat="1" applyFont="1" applyFill="1" applyBorder="1" applyAlignment="1">
      <alignment horizontal="right" vertical="center"/>
    </xf>
    <xf numFmtId="38" fontId="95" fillId="0" borderId="27" xfId="0" applyNumberFormat="1" applyFont="1" applyFill="1" applyBorder="1" applyAlignment="1">
      <alignment horizontal="right" vertical="center"/>
    </xf>
    <xf numFmtId="38" fontId="95" fillId="0" borderId="38" xfId="0" applyNumberFormat="1" applyFont="1" applyFill="1" applyBorder="1" applyAlignment="1">
      <alignment horizontal="right" vertical="center"/>
    </xf>
    <xf numFmtId="38" fontId="95" fillId="0" borderId="28" xfId="0" applyNumberFormat="1" applyFont="1" applyFill="1" applyBorder="1" applyAlignment="1">
      <alignment horizontal="right" vertical="center"/>
    </xf>
    <xf numFmtId="38" fontId="95" fillId="0" borderId="113" xfId="0" applyNumberFormat="1" applyFont="1" applyFill="1" applyBorder="1" applyAlignment="1">
      <alignment horizontal="right" vertical="center"/>
    </xf>
    <xf numFmtId="0" fontId="92" fillId="0" borderId="123" xfId="0" applyFont="1" applyFill="1" applyBorder="1" applyAlignment="1">
      <alignment horizontal="center" vertical="center"/>
    </xf>
    <xf numFmtId="0" fontId="92" fillId="0" borderId="124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38" xfId="0" applyFont="1" applyFill="1" applyBorder="1" applyAlignment="1">
      <alignment horizontal="center" vertical="center"/>
    </xf>
    <xf numFmtId="183" fontId="94" fillId="0" borderId="51" xfId="0" applyNumberFormat="1" applyFont="1" applyFill="1" applyBorder="1" applyAlignment="1">
      <alignment horizontal="right" vertical="center"/>
    </xf>
    <xf numFmtId="183" fontId="94" fillId="0" borderId="73" xfId="0" applyNumberFormat="1" applyFont="1" applyFill="1" applyBorder="1" applyAlignment="1">
      <alignment horizontal="right" vertical="center"/>
    </xf>
    <xf numFmtId="183" fontId="94" fillId="0" borderId="55" xfId="0" applyNumberFormat="1" applyFont="1" applyFill="1" applyBorder="1" applyAlignment="1">
      <alignment horizontal="right" vertical="center"/>
    </xf>
    <xf numFmtId="183" fontId="94" fillId="0" borderId="113" xfId="0" applyNumberFormat="1" applyFont="1" applyFill="1" applyBorder="1" applyAlignment="1">
      <alignment horizontal="right" vertical="center"/>
    </xf>
    <xf numFmtId="0" fontId="92" fillId="0" borderId="29" xfId="0" applyFont="1" applyFill="1" applyBorder="1" applyAlignment="1">
      <alignment horizontal="center" vertical="center"/>
    </xf>
    <xf numFmtId="0" fontId="92" fillId="0" borderId="27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 wrapText="1"/>
    </xf>
    <xf numFmtId="185" fontId="95" fillId="0" borderId="51" xfId="0" applyNumberFormat="1" applyFont="1" applyFill="1" applyBorder="1" applyAlignment="1">
      <alignment horizontal="right" vertical="center"/>
    </xf>
    <xf numFmtId="185" fontId="95" fillId="0" borderId="11" xfId="0" applyNumberFormat="1" applyFont="1" applyFill="1" applyBorder="1" applyAlignment="1">
      <alignment horizontal="right" vertical="center"/>
    </xf>
    <xf numFmtId="185" fontId="95" fillId="0" borderId="54" xfId="0" applyNumberFormat="1" applyFont="1" applyFill="1" applyBorder="1" applyAlignment="1">
      <alignment horizontal="right" vertical="center"/>
    </xf>
    <xf numFmtId="185" fontId="95" fillId="0" borderId="10" xfId="0" applyNumberFormat="1" applyFont="1" applyFill="1" applyBorder="1" applyAlignment="1">
      <alignment horizontal="right" vertical="center"/>
    </xf>
    <xf numFmtId="0" fontId="92" fillId="0" borderId="32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05" xfId="0" applyFont="1" applyFill="1" applyBorder="1" applyAlignment="1">
      <alignment horizontal="center" vertical="center"/>
    </xf>
    <xf numFmtId="0" fontId="92" fillId="0" borderId="56" xfId="0" applyFont="1" applyFill="1" applyBorder="1" applyAlignment="1">
      <alignment horizontal="center" vertical="center"/>
    </xf>
    <xf numFmtId="185" fontId="95" fillId="0" borderId="33" xfId="0" applyNumberFormat="1" applyFont="1" applyFill="1" applyBorder="1" applyAlignment="1">
      <alignment horizontal="right" vertical="center"/>
    </xf>
    <xf numFmtId="185" fontId="95" fillId="0" borderId="55" xfId="0" applyNumberFormat="1" applyFont="1" applyFill="1" applyBorder="1" applyAlignment="1">
      <alignment horizontal="right" vertical="center"/>
    </xf>
    <xf numFmtId="185" fontId="95" fillId="0" borderId="28" xfId="0" applyNumberFormat="1" applyFont="1" applyFill="1" applyBorder="1" applyAlignment="1">
      <alignment horizontal="right" vertical="center"/>
    </xf>
    <xf numFmtId="185" fontId="95" fillId="0" borderId="56" xfId="0" applyNumberFormat="1" applyFont="1" applyFill="1" applyBorder="1" applyAlignment="1">
      <alignment horizontal="right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185" fontId="95" fillId="0" borderId="27" xfId="0" applyNumberFormat="1" applyFont="1" applyFill="1" applyBorder="1" applyAlignment="1">
      <alignment horizontal="right" vertical="center"/>
    </xf>
    <xf numFmtId="185" fontId="100" fillId="0" borderId="51" xfId="0" applyNumberFormat="1" applyFont="1" applyFill="1" applyBorder="1" applyAlignment="1">
      <alignment horizontal="right" vertical="center"/>
    </xf>
    <xf numFmtId="185" fontId="100" fillId="0" borderId="11" xfId="0" applyNumberFormat="1" applyFont="1" applyFill="1" applyBorder="1" applyAlignment="1">
      <alignment horizontal="right" vertical="center"/>
    </xf>
    <xf numFmtId="185" fontId="100" fillId="0" borderId="54" xfId="0" applyNumberFormat="1" applyFont="1" applyFill="1" applyBorder="1" applyAlignment="1">
      <alignment horizontal="right" vertical="center"/>
    </xf>
    <xf numFmtId="185" fontId="100" fillId="0" borderId="10" xfId="0" applyNumberFormat="1" applyFont="1" applyFill="1" applyBorder="1" applyAlignment="1">
      <alignment horizontal="right" vertical="center"/>
    </xf>
    <xf numFmtId="0" fontId="92" fillId="0" borderId="50" xfId="0" applyFont="1" applyFill="1" applyBorder="1" applyAlignment="1">
      <alignment horizontal="center" vertical="center" textRotation="255"/>
    </xf>
    <xf numFmtId="0" fontId="92" fillId="0" borderId="49" xfId="0" applyFont="1" applyFill="1" applyBorder="1" applyAlignment="1">
      <alignment horizontal="center" vertical="center" textRotation="255"/>
    </xf>
    <xf numFmtId="0" fontId="92" fillId="0" borderId="48" xfId="0" applyFont="1" applyFill="1" applyBorder="1" applyAlignment="1">
      <alignment horizontal="center" vertical="center" textRotation="255"/>
    </xf>
    <xf numFmtId="0" fontId="92" fillId="0" borderId="21" xfId="0" applyFont="1" applyFill="1" applyBorder="1" applyAlignment="1">
      <alignment horizontal="distributed" vertical="center" wrapText="1"/>
    </xf>
    <xf numFmtId="0" fontId="92" fillId="0" borderId="24" xfId="0" applyFont="1" applyFill="1" applyBorder="1" applyAlignment="1">
      <alignment horizontal="distributed" vertical="center" wrapText="1"/>
    </xf>
    <xf numFmtId="185" fontId="100" fillId="0" borderId="33" xfId="0" applyNumberFormat="1" applyFont="1" applyFill="1" applyBorder="1" applyAlignment="1">
      <alignment horizontal="right" vertical="center"/>
    </xf>
    <xf numFmtId="185" fontId="100" fillId="0" borderId="27" xfId="0" applyNumberFormat="1" applyFont="1" applyFill="1" applyBorder="1" applyAlignment="1">
      <alignment horizontal="right" vertical="center"/>
    </xf>
    <xf numFmtId="0" fontId="92" fillId="0" borderId="111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49" fontId="92" fillId="0" borderId="50" xfId="0" applyNumberFormat="1" applyFont="1" applyFill="1" applyBorder="1" applyAlignment="1">
      <alignment horizontal="center" vertical="center" textRotation="255"/>
    </xf>
    <xf numFmtId="49" fontId="92" fillId="0" borderId="49" xfId="0" applyNumberFormat="1" applyFont="1" applyFill="1" applyBorder="1" applyAlignment="1">
      <alignment horizontal="center" vertical="center" textRotation="255"/>
    </xf>
    <xf numFmtId="49" fontId="92" fillId="0" borderId="48" xfId="0" applyNumberFormat="1" applyFont="1" applyFill="1" applyBorder="1" applyAlignment="1">
      <alignment horizontal="center" vertical="center" textRotation="255"/>
    </xf>
    <xf numFmtId="183" fontId="94" fillId="0" borderId="33" xfId="0" applyNumberFormat="1" applyFont="1" applyFill="1" applyBorder="1" applyAlignment="1">
      <alignment horizontal="right" vertical="center"/>
    </xf>
    <xf numFmtId="183" fontId="94" fillId="0" borderId="28" xfId="0" applyNumberFormat="1" applyFont="1" applyFill="1" applyBorder="1" applyAlignment="1">
      <alignment horizontal="right" vertical="center"/>
    </xf>
    <xf numFmtId="183" fontId="94" fillId="0" borderId="11" xfId="0" applyNumberFormat="1" applyFont="1" applyFill="1" applyBorder="1" applyAlignment="1">
      <alignment horizontal="right" vertical="center"/>
    </xf>
    <xf numFmtId="183" fontId="94" fillId="0" borderId="56" xfId="0" applyNumberFormat="1" applyFont="1" applyFill="1" applyBorder="1" applyAlignment="1">
      <alignment horizontal="right" vertical="center"/>
    </xf>
    <xf numFmtId="0" fontId="92" fillId="0" borderId="29" xfId="0" applyFont="1" applyFill="1" applyBorder="1" applyAlignment="1">
      <alignment horizontal="left" vertical="center" wrapText="1"/>
    </xf>
    <xf numFmtId="0" fontId="92" fillId="0" borderId="86" xfId="0" applyFont="1" applyFill="1" applyBorder="1" applyAlignment="1">
      <alignment horizontal="left" vertical="center" wrapText="1"/>
    </xf>
    <xf numFmtId="0" fontId="92" fillId="0" borderId="88" xfId="0" applyFont="1" applyFill="1" applyBorder="1" applyAlignment="1">
      <alignment horizontal="left" vertical="center" wrapText="1"/>
    </xf>
    <xf numFmtId="0" fontId="92" fillId="0" borderId="92" xfId="0" applyFont="1" applyFill="1" applyBorder="1" applyAlignment="1">
      <alignment horizontal="left" vertical="center" wrapText="1"/>
    </xf>
    <xf numFmtId="0" fontId="92" fillId="0" borderId="94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01中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市内法人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775"/>
          <c:w val="0.960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'P30'!$B$4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'P30'!$A$5:$A$15</c:f>
              <c:strCache/>
            </c:strRef>
          </c:cat>
          <c:val>
            <c:numRef>
              <c:f>'P30'!$B$5:$B$15</c:f>
              <c:numCache/>
            </c:numRef>
          </c:val>
        </c:ser>
        <c:ser>
          <c:idx val="1"/>
          <c:order val="1"/>
          <c:tx>
            <c:strRef>
              <c:f>'P30'!$C$4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'P30'!$A$5:$A$15</c:f>
              <c:strCache/>
            </c:strRef>
          </c:cat>
          <c:val>
            <c:numRef>
              <c:f>'P30'!$C$5:$C$15</c:f>
              <c:numCache/>
            </c:numRef>
          </c:val>
        </c:ser>
        <c:ser>
          <c:idx val="2"/>
          <c:order val="2"/>
          <c:tx>
            <c:strRef>
              <c:f>'P30'!$D$4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'P30'!$A$5:$A$15</c:f>
              <c:strCache/>
            </c:strRef>
          </c:cat>
          <c:val>
            <c:numRef>
              <c:f>'P30'!$D$5:$D$15</c:f>
              <c:numCache/>
            </c:numRef>
          </c:val>
        </c:ser>
        <c:ser>
          <c:idx val="3"/>
          <c:order val="3"/>
          <c:tx>
            <c:strRef>
              <c:f>'P30'!$E$4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'P30'!$A$5:$A$15</c:f>
              <c:strCache/>
            </c:strRef>
          </c:cat>
          <c:val>
            <c:numRef>
              <c:f>'P30'!$E$5:$E$15</c:f>
              <c:numCache/>
            </c:numRef>
          </c:val>
        </c:ser>
        <c:ser>
          <c:idx val="4"/>
          <c:order val="4"/>
          <c:tx>
            <c:strRef>
              <c:f>'P30'!$F$4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'P30'!$A$5:$A$15</c:f>
              <c:strCache/>
            </c:strRef>
          </c:cat>
          <c:val>
            <c:numRef>
              <c:f>'P30'!$F$5:$F$15</c:f>
              <c:numCache/>
            </c:numRef>
          </c:val>
        </c:ser>
        <c:axId val="57096697"/>
        <c:axId val="44108226"/>
      </c:bar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  <c:max val="2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75"/>
          <c:y val="0.9115"/>
          <c:w val="0.455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市外法人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2"/>
          <c:w val="0.960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'P30'!$B$19</c:f>
              <c:strCache>
                <c:ptCount val="1"/>
                <c:pt idx="0">
                  <c:v>H27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'P30'!$A$20:$A$30</c:f>
              <c:strCache/>
            </c:strRef>
          </c:cat>
          <c:val>
            <c:numRef>
              <c:f>'P30'!$B$20:$B$30</c:f>
              <c:numCache/>
            </c:numRef>
          </c:val>
        </c:ser>
        <c:ser>
          <c:idx val="1"/>
          <c:order val="1"/>
          <c:tx>
            <c:strRef>
              <c:f>'P30'!$C$19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'P30'!$A$20:$A$30</c:f>
              <c:strCache/>
            </c:strRef>
          </c:cat>
          <c:val>
            <c:numRef>
              <c:f>'P30'!$C$20:$C$30</c:f>
              <c:numCache/>
            </c:numRef>
          </c:val>
        </c:ser>
        <c:ser>
          <c:idx val="2"/>
          <c:order val="2"/>
          <c:tx>
            <c:strRef>
              <c:f>'P30'!$D$19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'P30'!$A$20:$A$30</c:f>
              <c:strCache/>
            </c:strRef>
          </c:cat>
          <c:val>
            <c:numRef>
              <c:f>'P30'!$D$20:$D$30</c:f>
              <c:numCache/>
            </c:numRef>
          </c:val>
        </c:ser>
        <c:ser>
          <c:idx val="3"/>
          <c:order val="3"/>
          <c:tx>
            <c:strRef>
              <c:f>'P30'!$E$19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'P30'!$A$20:$A$30</c:f>
              <c:strCache/>
            </c:strRef>
          </c:cat>
          <c:val>
            <c:numRef>
              <c:f>'P30'!$E$20:$E$30</c:f>
              <c:numCache/>
            </c:numRef>
          </c:val>
        </c:ser>
        <c:ser>
          <c:idx val="4"/>
          <c:order val="4"/>
          <c:tx>
            <c:strRef>
              <c:f>'P30'!$F$19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'P30'!$A$20:$A$30</c:f>
              <c:strCache/>
            </c:strRef>
          </c:cat>
          <c:val>
            <c:numRef>
              <c:f>'P30'!$F$20:$F$30</c:f>
              <c:numCache/>
            </c:numRef>
          </c:val>
        </c:ser>
        <c:axId val="61429715"/>
        <c:axId val="15996524"/>
      </c:bar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6524"/>
        <c:crosses val="autoZero"/>
        <c:auto val="1"/>
        <c:lblOffset val="100"/>
        <c:tickLblSkip val="1"/>
        <c:noMultiLvlLbl val="0"/>
      </c:catAx>
      <c:valAx>
        <c:axId val="15996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9715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90975"/>
          <c:w val="0.453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47</xdr:row>
      <xdr:rowOff>19050</xdr:rowOff>
    </xdr:from>
    <xdr:to>
      <xdr:col>1</xdr:col>
      <xdr:colOff>152400</xdr:colOff>
      <xdr:row>50</xdr:row>
      <xdr:rowOff>57150</xdr:rowOff>
    </xdr:to>
    <xdr:sp>
      <xdr:nvSpPr>
        <xdr:cNvPr id="1" name="直線コネクタ 2"/>
        <xdr:cNvSpPr>
          <a:spLocks/>
        </xdr:cNvSpPr>
      </xdr:nvSpPr>
      <xdr:spPr>
        <a:xfrm flipH="1">
          <a:off x="161925" y="8267700"/>
          <a:ext cx="419100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48</xdr:row>
      <xdr:rowOff>104775</xdr:rowOff>
    </xdr:from>
    <xdr:to>
      <xdr:col>1</xdr:col>
      <xdr:colOff>190500</xdr:colOff>
      <xdr:row>50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09575" y="8524875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123825</xdr:colOff>
      <xdr:row>47</xdr:row>
      <xdr:rowOff>57150</xdr:rowOff>
    </xdr:from>
    <xdr:to>
      <xdr:col>0</xdr:col>
      <xdr:colOff>342900</xdr:colOff>
      <xdr:row>49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23825" y="830580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億円</a:t>
          </a:r>
        </a:p>
      </xdr:txBody>
    </xdr:sp>
    <xdr:clientData/>
  </xdr:twoCellAnchor>
  <xdr:oneCellAnchor>
    <xdr:from>
      <xdr:col>15</xdr:col>
      <xdr:colOff>95250</xdr:colOff>
      <xdr:row>4</xdr:row>
      <xdr:rowOff>0</xdr:rowOff>
    </xdr:from>
    <xdr:ext cx="209550" cy="266700"/>
    <xdr:sp fLocksText="0">
      <xdr:nvSpPr>
        <xdr:cNvPr id="4" name="テキスト ボックス 8"/>
        <xdr:cNvSpPr txBox="1">
          <a:spLocks noChangeArrowheads="1"/>
        </xdr:cNvSpPr>
      </xdr:nvSpPr>
      <xdr:spPr>
        <a:xfrm>
          <a:off x="10296525" y="876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28575</xdr:rowOff>
    </xdr:from>
    <xdr:ext cx="6724650" cy="504825"/>
    <xdr:sp>
      <xdr:nvSpPr>
        <xdr:cNvPr id="5" name="テキスト ボックス 9"/>
        <xdr:cNvSpPr txBox="1">
          <a:spLocks noChangeArrowheads="1"/>
        </xdr:cNvSpPr>
      </xdr:nvSpPr>
      <xdr:spPr>
        <a:xfrm>
          <a:off x="0" y="295275"/>
          <a:ext cx="6724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法人税割調定額の推移（滞納繰越分除く）</a:t>
          </a:r>
        </a:p>
      </xdr:txBody>
    </xdr:sp>
    <xdr:clientData/>
  </xdr:oneCellAnchor>
  <xdr:twoCellAnchor editAs="oneCell">
    <xdr:from>
      <xdr:col>0</xdr:col>
      <xdr:colOff>0</xdr:colOff>
      <xdr:row>4</xdr:row>
      <xdr:rowOff>161925</xdr:rowOff>
    </xdr:from>
    <xdr:to>
      <xdr:col>9</xdr:col>
      <xdr:colOff>514350</xdr:colOff>
      <xdr:row>48</xdr:row>
      <xdr:rowOff>28575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6600825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28575</xdr:rowOff>
    </xdr:from>
    <xdr:to>
      <xdr:col>12</xdr:col>
      <xdr:colOff>523875</xdr:colOff>
      <xdr:row>16</xdr:row>
      <xdr:rowOff>19050</xdr:rowOff>
    </xdr:to>
    <xdr:graphicFrame>
      <xdr:nvGraphicFramePr>
        <xdr:cNvPr id="1" name="グラフ 5"/>
        <xdr:cNvGraphicFramePr/>
      </xdr:nvGraphicFramePr>
      <xdr:xfrm>
        <a:off x="5248275" y="22860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16</xdr:row>
      <xdr:rowOff>133350</xdr:rowOff>
    </xdr:from>
    <xdr:to>
      <xdr:col>12</xdr:col>
      <xdr:colOff>542925</xdr:colOff>
      <xdr:row>31</xdr:row>
      <xdr:rowOff>66675</xdr:rowOff>
    </xdr:to>
    <xdr:graphicFrame>
      <xdr:nvGraphicFramePr>
        <xdr:cNvPr id="2" name="グラフ 6"/>
        <xdr:cNvGraphicFramePr/>
      </xdr:nvGraphicFramePr>
      <xdr:xfrm>
        <a:off x="5248275" y="3333750"/>
        <a:ext cx="45434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2"/>
  <sheetViews>
    <sheetView showGridLines="0" tabSelected="1" zoomScalePageLayoutView="0" workbookViewId="0" topLeftCell="A1">
      <selection activeCell="C9" sqref="C9"/>
    </sheetView>
  </sheetViews>
  <sheetFormatPr defaultColWidth="8.00390625" defaultRowHeight="27" customHeight="1"/>
  <cols>
    <col min="1" max="1" width="19.875" style="72" customWidth="1"/>
    <col min="2" max="2" width="4.125" style="72" customWidth="1"/>
    <col min="3" max="3" width="45.00390625" style="72" bestFit="1" customWidth="1"/>
    <col min="4" max="16384" width="8.00390625" style="72" customWidth="1"/>
  </cols>
  <sheetData>
    <row r="1" spans="2:3" ht="27" customHeight="1">
      <c r="B1" s="569" t="s">
        <v>170</v>
      </c>
      <c r="C1" s="570"/>
    </row>
    <row r="2" ht="39.75" customHeight="1"/>
    <row r="3" ht="27" customHeight="1">
      <c r="C3" s="72" t="s">
        <v>30</v>
      </c>
    </row>
    <row r="4" ht="27" customHeight="1">
      <c r="C4" s="72" t="s">
        <v>31</v>
      </c>
    </row>
    <row r="5" ht="27" customHeight="1">
      <c r="C5" s="72" t="s">
        <v>32</v>
      </c>
    </row>
    <row r="6" ht="27" customHeight="1">
      <c r="C6" s="72" t="s">
        <v>33</v>
      </c>
    </row>
    <row r="7" ht="27" customHeight="1">
      <c r="C7" s="72" t="s">
        <v>34</v>
      </c>
    </row>
    <row r="8" ht="27" customHeight="1">
      <c r="C8" s="72" t="s">
        <v>35</v>
      </c>
    </row>
    <row r="9" ht="27" customHeight="1">
      <c r="C9" s="72" t="s">
        <v>36</v>
      </c>
    </row>
    <row r="10" ht="27" customHeight="1">
      <c r="C10" s="72" t="s">
        <v>37</v>
      </c>
    </row>
    <row r="11" ht="27" customHeight="1">
      <c r="C11" s="72" t="s">
        <v>38</v>
      </c>
    </row>
    <row r="12" ht="27" customHeight="1">
      <c r="C12" s="72" t="s">
        <v>39</v>
      </c>
    </row>
  </sheetData>
  <sheetProtection/>
  <mergeCells count="1">
    <mergeCell ref="B1:C1"/>
  </mergeCells>
  <printOptions/>
  <pageMargins left="0.89" right="1.1811023622047245" top="2.7559055118110236" bottom="0.984251968503937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showGridLines="0" zoomScale="75" zoomScaleNormal="75" zoomScalePageLayoutView="0" workbookViewId="0" topLeftCell="A10">
      <selection activeCell="C9" sqref="C9"/>
    </sheetView>
  </sheetViews>
  <sheetFormatPr defaultColWidth="10.625" defaultRowHeight="19.5" customHeight="1"/>
  <cols>
    <col min="1" max="1" width="3.625" style="474" customWidth="1"/>
    <col min="2" max="2" width="0.37109375" style="474" customWidth="1"/>
    <col min="3" max="3" width="3.125" style="474" customWidth="1"/>
    <col min="4" max="7" width="3.625" style="474" customWidth="1"/>
    <col min="8" max="8" width="4.00390625" style="474" customWidth="1"/>
    <col min="9" max="27" width="3.625" style="474" customWidth="1"/>
    <col min="28" max="29" width="3.875" style="474" customWidth="1"/>
    <col min="30" max="31" width="3.625" style="474" customWidth="1"/>
    <col min="32" max="33" width="1.75390625" style="474" customWidth="1"/>
    <col min="34" max="35" width="3.625" style="474" customWidth="1"/>
    <col min="36" max="36" width="6.125" style="474" customWidth="1"/>
    <col min="37" max="37" width="2.875" style="474" customWidth="1"/>
    <col min="38" max="38" width="0.74609375" style="474" customWidth="1"/>
    <col min="39" max="40" width="3.625" style="474" customWidth="1"/>
    <col min="41" max="41" width="1.00390625" style="474" customWidth="1"/>
    <col min="42" max="42" width="2.625" style="474" customWidth="1"/>
    <col min="43" max="43" width="3.25390625" style="474" customWidth="1"/>
    <col min="44" max="44" width="2.75390625" style="474" customWidth="1"/>
    <col min="45" max="45" width="3.625" style="474" customWidth="1"/>
    <col min="46" max="46" width="4.375" style="474" customWidth="1"/>
    <col min="47" max="47" width="1.75390625" style="474" customWidth="1"/>
    <col min="48" max="48" width="3.625" style="474" customWidth="1"/>
    <col min="49" max="49" width="3.00390625" style="474" customWidth="1"/>
    <col min="50" max="51" width="1.75390625" style="474" customWidth="1"/>
    <col min="52" max="52" width="3.625" style="474" customWidth="1"/>
    <col min="53" max="53" width="5.625" style="474" customWidth="1"/>
    <col min="54" max="16384" width="10.625" style="474" customWidth="1"/>
  </cols>
  <sheetData>
    <row r="1" spans="1:26" ht="13.5">
      <c r="A1" s="367" t="s">
        <v>418</v>
      </c>
      <c r="B1" s="362"/>
      <c r="C1" s="362"/>
      <c r="D1" s="362"/>
      <c r="E1" s="362"/>
      <c r="F1" s="362"/>
      <c r="G1" s="362"/>
      <c r="H1" s="362"/>
      <c r="I1" s="362"/>
      <c r="Z1" s="310"/>
    </row>
    <row r="2" spans="1:53" ht="19.5" customHeight="1">
      <c r="A2" s="284"/>
      <c r="Z2" s="284"/>
      <c r="AZ2" s="468"/>
      <c r="BA2" s="363" t="s">
        <v>189</v>
      </c>
    </row>
    <row r="3" spans="1:53" ht="19.5" customHeight="1">
      <c r="A3" s="842" t="s">
        <v>409</v>
      </c>
      <c r="B3" s="843"/>
      <c r="C3" s="844"/>
      <c r="D3" s="792" t="s">
        <v>263</v>
      </c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848"/>
      <c r="AA3" s="848"/>
      <c r="AB3" s="848"/>
      <c r="AC3" s="849"/>
      <c r="AD3" s="463"/>
      <c r="AE3" s="793" t="s">
        <v>410</v>
      </c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793"/>
      <c r="AX3" s="794"/>
      <c r="AY3" s="850" t="s">
        <v>264</v>
      </c>
      <c r="AZ3" s="850"/>
      <c r="BA3" s="851"/>
    </row>
    <row r="4" spans="1:53" ht="19.5" customHeight="1">
      <c r="A4" s="845"/>
      <c r="B4" s="846"/>
      <c r="C4" s="847"/>
      <c r="D4" s="854" t="s">
        <v>124</v>
      </c>
      <c r="E4" s="855"/>
      <c r="F4" s="854" t="s">
        <v>125</v>
      </c>
      <c r="G4" s="855"/>
      <c r="H4" s="852" t="s">
        <v>126</v>
      </c>
      <c r="I4" s="852"/>
      <c r="J4" s="852" t="s">
        <v>127</v>
      </c>
      <c r="K4" s="852"/>
      <c r="L4" s="852" t="s">
        <v>128</v>
      </c>
      <c r="M4" s="852"/>
      <c r="N4" s="852" t="s">
        <v>129</v>
      </c>
      <c r="O4" s="852"/>
      <c r="P4" s="852" t="s">
        <v>130</v>
      </c>
      <c r="Q4" s="852"/>
      <c r="R4" s="852" t="s">
        <v>131</v>
      </c>
      <c r="S4" s="852"/>
      <c r="T4" s="852" t="s">
        <v>132</v>
      </c>
      <c r="U4" s="852"/>
      <c r="V4" s="852" t="s">
        <v>133</v>
      </c>
      <c r="W4" s="852"/>
      <c r="X4" s="852" t="s">
        <v>134</v>
      </c>
      <c r="Y4" s="852"/>
      <c r="Z4" s="854" t="s">
        <v>135</v>
      </c>
      <c r="AA4" s="855"/>
      <c r="AB4" s="856" t="s">
        <v>5</v>
      </c>
      <c r="AC4" s="855"/>
      <c r="AD4" s="854" t="s">
        <v>136</v>
      </c>
      <c r="AE4" s="856"/>
      <c r="AF4" s="855"/>
      <c r="AG4" s="854" t="s">
        <v>137</v>
      </c>
      <c r="AH4" s="856"/>
      <c r="AI4" s="855"/>
      <c r="AJ4" s="854" t="s">
        <v>265</v>
      </c>
      <c r="AK4" s="855"/>
      <c r="AL4" s="854" t="s">
        <v>138</v>
      </c>
      <c r="AM4" s="856"/>
      <c r="AN4" s="856"/>
      <c r="AO4" s="855"/>
      <c r="AP4" s="854" t="s">
        <v>139</v>
      </c>
      <c r="AQ4" s="856"/>
      <c r="AR4" s="855"/>
      <c r="AS4" s="854" t="s">
        <v>140</v>
      </c>
      <c r="AT4" s="856"/>
      <c r="AU4" s="855"/>
      <c r="AV4" s="854" t="s">
        <v>5</v>
      </c>
      <c r="AW4" s="856"/>
      <c r="AX4" s="855"/>
      <c r="AY4" s="852"/>
      <c r="AZ4" s="852"/>
      <c r="BA4" s="853"/>
    </row>
    <row r="5" spans="1:53" ht="37.5" customHeight="1">
      <c r="A5" s="830" t="s">
        <v>141</v>
      </c>
      <c r="B5" s="831"/>
      <c r="C5" s="832"/>
      <c r="D5" s="857">
        <v>675</v>
      </c>
      <c r="E5" s="858"/>
      <c r="F5" s="857">
        <v>1262</v>
      </c>
      <c r="G5" s="858"/>
      <c r="H5" s="857">
        <v>6032</v>
      </c>
      <c r="I5" s="858"/>
      <c r="J5" s="857">
        <v>1045</v>
      </c>
      <c r="K5" s="858"/>
      <c r="L5" s="857">
        <v>1200</v>
      </c>
      <c r="M5" s="858"/>
      <c r="N5" s="857">
        <v>1527</v>
      </c>
      <c r="O5" s="858"/>
      <c r="P5" s="857">
        <v>1153</v>
      </c>
      <c r="Q5" s="858"/>
      <c r="R5" s="857">
        <v>1402</v>
      </c>
      <c r="S5" s="858"/>
      <c r="T5" s="857">
        <v>1829</v>
      </c>
      <c r="U5" s="858"/>
      <c r="V5" s="857">
        <v>734</v>
      </c>
      <c r="W5" s="858"/>
      <c r="X5" s="857">
        <v>600</v>
      </c>
      <c r="Y5" s="858"/>
      <c r="Z5" s="857">
        <v>2234</v>
      </c>
      <c r="AA5" s="858"/>
      <c r="AB5" s="859">
        <f>SUM(D5:AA5)</f>
        <v>19693</v>
      </c>
      <c r="AC5" s="860"/>
      <c r="AD5" s="861">
        <v>0</v>
      </c>
      <c r="AE5" s="862"/>
      <c r="AF5" s="863"/>
      <c r="AG5" s="861">
        <v>0</v>
      </c>
      <c r="AH5" s="862"/>
      <c r="AI5" s="863"/>
      <c r="AJ5" s="861">
        <v>0</v>
      </c>
      <c r="AK5" s="862"/>
      <c r="AL5" s="863"/>
      <c r="AM5" s="861">
        <v>0</v>
      </c>
      <c r="AN5" s="862"/>
      <c r="AO5" s="863"/>
      <c r="AP5" s="861">
        <v>0</v>
      </c>
      <c r="AQ5" s="862"/>
      <c r="AR5" s="863"/>
      <c r="AS5" s="861">
        <v>0</v>
      </c>
      <c r="AT5" s="862"/>
      <c r="AU5" s="863"/>
      <c r="AV5" s="861">
        <v>0</v>
      </c>
      <c r="AW5" s="862"/>
      <c r="AX5" s="863"/>
      <c r="AY5" s="864">
        <f>AB5+AV5</f>
        <v>19693</v>
      </c>
      <c r="AZ5" s="864"/>
      <c r="BA5" s="865"/>
    </row>
    <row r="6" spans="2:47" ht="19.5" customHeight="1">
      <c r="B6" s="309"/>
      <c r="C6" s="309"/>
      <c r="D6" s="309"/>
      <c r="E6" s="309"/>
      <c r="F6" s="309"/>
      <c r="G6" s="317"/>
      <c r="H6" s="317"/>
      <c r="I6" s="317"/>
      <c r="J6" s="317"/>
      <c r="K6" s="317"/>
      <c r="L6" s="317"/>
      <c r="M6" s="317"/>
      <c r="N6" s="318"/>
      <c r="O6" s="318"/>
      <c r="P6" s="318"/>
      <c r="Q6" s="318"/>
      <c r="R6" s="309"/>
      <c r="S6" s="309"/>
      <c r="X6" s="319"/>
      <c r="Y6" s="319"/>
      <c r="AA6" s="309"/>
      <c r="AB6" s="309"/>
      <c r="AC6" s="309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  <c r="AO6" s="318"/>
      <c r="AP6" s="318"/>
      <c r="AQ6" s="318"/>
      <c r="AR6" s="318"/>
      <c r="AS6" s="309"/>
      <c r="AT6" s="309"/>
      <c r="AU6" s="309"/>
    </row>
    <row r="7" spans="2:47" ht="19.5" customHeight="1">
      <c r="B7" s="309"/>
      <c r="C7" s="309"/>
      <c r="D7" s="309"/>
      <c r="E7" s="309"/>
      <c r="F7" s="309"/>
      <c r="G7" s="317"/>
      <c r="H7" s="317"/>
      <c r="I7" s="317"/>
      <c r="J7" s="317"/>
      <c r="K7" s="317"/>
      <c r="L7" s="317"/>
      <c r="M7" s="317"/>
      <c r="N7" s="318"/>
      <c r="O7" s="318"/>
      <c r="P7" s="318"/>
      <c r="Q7" s="318"/>
      <c r="R7" s="309"/>
      <c r="S7" s="309"/>
      <c r="X7" s="319"/>
      <c r="Y7" s="319"/>
      <c r="AA7" s="309"/>
      <c r="AB7" s="309"/>
      <c r="AC7" s="309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  <c r="AO7" s="318"/>
      <c r="AP7" s="318"/>
      <c r="AQ7" s="318"/>
      <c r="AR7" s="318"/>
      <c r="AS7" s="309"/>
      <c r="AT7" s="309"/>
      <c r="AU7" s="309"/>
    </row>
    <row r="8" spans="2:47" ht="19.5" customHeight="1">
      <c r="B8" s="309"/>
      <c r="C8" s="309"/>
      <c r="D8" s="309"/>
      <c r="E8" s="309"/>
      <c r="F8" s="309"/>
      <c r="G8" s="317"/>
      <c r="H8" s="317"/>
      <c r="I8" s="317"/>
      <c r="J8" s="317"/>
      <c r="K8" s="317"/>
      <c r="L8" s="317"/>
      <c r="M8" s="317"/>
      <c r="N8" s="318"/>
      <c r="O8" s="318"/>
      <c r="P8" s="318"/>
      <c r="Q8" s="318"/>
      <c r="R8" s="309"/>
      <c r="S8" s="309"/>
      <c r="X8" s="319"/>
      <c r="Y8" s="319"/>
      <c r="AA8" s="309"/>
      <c r="AB8" s="309"/>
      <c r="AC8" s="309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8"/>
      <c r="AO8" s="318"/>
      <c r="AP8" s="318"/>
      <c r="AQ8" s="318"/>
      <c r="AR8" s="318"/>
      <c r="AS8" s="309"/>
      <c r="AT8" s="309"/>
      <c r="AU8" s="309"/>
    </row>
    <row r="9" spans="2:47" ht="19.5" customHeight="1">
      <c r="B9" s="309"/>
      <c r="C9" s="309"/>
      <c r="D9" s="309"/>
      <c r="E9" s="309"/>
      <c r="F9" s="309"/>
      <c r="G9" s="317"/>
      <c r="H9" s="317"/>
      <c r="I9" s="317"/>
      <c r="J9" s="317"/>
      <c r="K9" s="317"/>
      <c r="L9" s="317"/>
      <c r="M9" s="317"/>
      <c r="N9" s="318"/>
      <c r="O9" s="318"/>
      <c r="P9" s="318"/>
      <c r="Q9" s="318"/>
      <c r="R9" s="309"/>
      <c r="S9" s="309"/>
      <c r="X9" s="319"/>
      <c r="Y9" s="319"/>
      <c r="AA9" s="309"/>
      <c r="AB9" s="309"/>
      <c r="AC9" s="309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8"/>
      <c r="AO9" s="318"/>
      <c r="AP9" s="318"/>
      <c r="AQ9" s="318"/>
      <c r="AR9" s="318"/>
      <c r="AS9" s="309"/>
      <c r="AT9" s="309"/>
      <c r="AU9" s="309"/>
    </row>
    <row r="10" spans="1:53" ht="13.5">
      <c r="A10" s="367" t="s">
        <v>419</v>
      </c>
      <c r="B10" s="362"/>
      <c r="C10" s="362"/>
      <c r="D10" s="362"/>
      <c r="E10" s="362"/>
      <c r="F10" s="362"/>
      <c r="G10" s="368"/>
      <c r="H10" s="368"/>
      <c r="I10" s="368"/>
      <c r="J10" s="368"/>
      <c r="K10" s="368"/>
      <c r="L10" s="317"/>
      <c r="M10" s="317"/>
      <c r="N10" s="318"/>
      <c r="O10" s="318"/>
      <c r="P10" s="318"/>
      <c r="Q10" s="318"/>
      <c r="R10" s="309"/>
      <c r="S10" s="309"/>
      <c r="X10" s="320"/>
      <c r="Y10" s="320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8"/>
      <c r="AO10" s="318"/>
      <c r="AP10" s="318"/>
      <c r="AQ10" s="318"/>
      <c r="AR10" s="318"/>
      <c r="AS10" s="309"/>
      <c r="AT10" s="309"/>
      <c r="AU10" s="309"/>
      <c r="BA10" s="320"/>
    </row>
    <row r="11" spans="1:53" ht="19.5" customHeight="1">
      <c r="A11" s="321"/>
      <c r="B11" s="321"/>
      <c r="C11" s="321"/>
      <c r="G11" s="317"/>
      <c r="H11" s="317"/>
      <c r="I11" s="317"/>
      <c r="J11" s="317"/>
      <c r="K11" s="317"/>
      <c r="L11" s="317"/>
      <c r="M11" s="317"/>
      <c r="N11" s="318"/>
      <c r="O11" s="318"/>
      <c r="P11" s="318"/>
      <c r="Q11" s="318"/>
      <c r="R11" s="309"/>
      <c r="S11" s="309"/>
      <c r="X11" s="322"/>
      <c r="Y11" s="322"/>
      <c r="Z11" s="321"/>
      <c r="AA11" s="318"/>
      <c r="AB11" s="318"/>
      <c r="AC11" s="321"/>
      <c r="AD11" s="318"/>
      <c r="AE11" s="318"/>
      <c r="AF11" s="318"/>
      <c r="AH11" s="318"/>
      <c r="AI11" s="318"/>
      <c r="AL11" s="318"/>
      <c r="AM11" s="318"/>
      <c r="AN11" s="317"/>
      <c r="AO11" s="317"/>
      <c r="AP11" s="318"/>
      <c r="AQ11" s="318"/>
      <c r="AR11" s="317"/>
      <c r="AS11" s="318"/>
      <c r="AT11" s="318"/>
      <c r="AU11" s="318"/>
      <c r="AV11" s="317"/>
      <c r="AW11" s="364"/>
      <c r="AX11" s="364"/>
      <c r="AY11" s="364"/>
      <c r="AZ11" s="365"/>
      <c r="BA11" s="366" t="s">
        <v>411</v>
      </c>
    </row>
    <row r="12" spans="1:53" ht="22.5" customHeight="1">
      <c r="A12" s="866" t="s">
        <v>266</v>
      </c>
      <c r="B12" s="850"/>
      <c r="C12" s="850"/>
      <c r="D12" s="850"/>
      <c r="E12" s="850"/>
      <c r="F12" s="850"/>
      <c r="G12" s="850" t="s">
        <v>267</v>
      </c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68" t="s">
        <v>268</v>
      </c>
      <c r="S12" s="869"/>
      <c r="T12" s="869"/>
      <c r="U12" s="869"/>
      <c r="V12" s="869"/>
      <c r="W12" s="869"/>
      <c r="X12" s="869"/>
      <c r="Y12" s="869"/>
      <c r="Z12" s="793"/>
      <c r="AA12" s="793"/>
      <c r="AB12" s="794"/>
      <c r="AC12" s="792" t="s">
        <v>142</v>
      </c>
      <c r="AD12" s="793"/>
      <c r="AE12" s="793"/>
      <c r="AF12" s="793"/>
      <c r="AG12" s="793"/>
      <c r="AH12" s="793"/>
      <c r="AI12" s="793"/>
      <c r="AJ12" s="793"/>
      <c r="AK12" s="793"/>
      <c r="AL12" s="793"/>
      <c r="AM12" s="793"/>
      <c r="AN12" s="794"/>
      <c r="AO12" s="792" t="s">
        <v>412</v>
      </c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5"/>
    </row>
    <row r="13" spans="1:53" ht="22.5" customHeight="1">
      <c r="A13" s="867"/>
      <c r="B13" s="852"/>
      <c r="C13" s="852"/>
      <c r="D13" s="852"/>
      <c r="E13" s="852"/>
      <c r="F13" s="852"/>
      <c r="G13" s="852" t="s">
        <v>413</v>
      </c>
      <c r="H13" s="852"/>
      <c r="I13" s="870" t="s">
        <v>143</v>
      </c>
      <c r="J13" s="870"/>
      <c r="K13" s="870"/>
      <c r="L13" s="870" t="s">
        <v>9</v>
      </c>
      <c r="M13" s="870"/>
      <c r="N13" s="870"/>
      <c r="O13" s="852" t="s">
        <v>5</v>
      </c>
      <c r="P13" s="852"/>
      <c r="Q13" s="852"/>
      <c r="R13" s="852" t="s">
        <v>414</v>
      </c>
      <c r="S13" s="852"/>
      <c r="T13" s="852" t="s">
        <v>143</v>
      </c>
      <c r="U13" s="852"/>
      <c r="V13" s="852"/>
      <c r="W13" s="852" t="s">
        <v>9</v>
      </c>
      <c r="X13" s="852"/>
      <c r="Y13" s="852"/>
      <c r="Z13" s="854" t="s">
        <v>5</v>
      </c>
      <c r="AA13" s="856"/>
      <c r="AB13" s="855"/>
      <c r="AC13" s="854" t="s">
        <v>413</v>
      </c>
      <c r="AD13" s="855"/>
      <c r="AE13" s="854" t="s">
        <v>143</v>
      </c>
      <c r="AF13" s="856"/>
      <c r="AG13" s="856"/>
      <c r="AH13" s="855"/>
      <c r="AI13" s="854" t="s">
        <v>9</v>
      </c>
      <c r="AJ13" s="855"/>
      <c r="AK13" s="854" t="s">
        <v>5</v>
      </c>
      <c r="AL13" s="856"/>
      <c r="AM13" s="856"/>
      <c r="AN13" s="855"/>
      <c r="AO13" s="854" t="s">
        <v>269</v>
      </c>
      <c r="AP13" s="856"/>
      <c r="AQ13" s="855"/>
      <c r="AR13" s="854" t="s">
        <v>143</v>
      </c>
      <c r="AS13" s="856"/>
      <c r="AT13" s="855"/>
      <c r="AU13" s="871" t="s">
        <v>9</v>
      </c>
      <c r="AV13" s="872"/>
      <c r="AW13" s="872"/>
      <c r="AX13" s="873"/>
      <c r="AY13" s="871" t="s">
        <v>5</v>
      </c>
      <c r="AZ13" s="872"/>
      <c r="BA13" s="874"/>
    </row>
    <row r="14" spans="1:53" ht="22.5" customHeight="1">
      <c r="A14" s="875" t="s">
        <v>415</v>
      </c>
      <c r="B14" s="473"/>
      <c r="C14" s="876" t="s">
        <v>144</v>
      </c>
      <c r="D14" s="876"/>
      <c r="E14" s="876"/>
      <c r="F14" s="876"/>
      <c r="G14" s="877">
        <v>0</v>
      </c>
      <c r="H14" s="877"/>
      <c r="I14" s="877">
        <v>0</v>
      </c>
      <c r="J14" s="877"/>
      <c r="K14" s="877"/>
      <c r="L14" s="877">
        <v>0</v>
      </c>
      <c r="M14" s="877"/>
      <c r="N14" s="877"/>
      <c r="O14" s="878">
        <f>I14+L14</f>
        <v>0</v>
      </c>
      <c r="P14" s="879"/>
      <c r="Q14" s="880"/>
      <c r="R14" s="877">
        <v>0</v>
      </c>
      <c r="S14" s="877"/>
      <c r="T14" s="877">
        <v>0</v>
      </c>
      <c r="U14" s="877"/>
      <c r="V14" s="877"/>
      <c r="W14" s="877">
        <v>0</v>
      </c>
      <c r="X14" s="877"/>
      <c r="Y14" s="877"/>
      <c r="Z14" s="878">
        <f>T14+W14</f>
        <v>0</v>
      </c>
      <c r="AA14" s="879"/>
      <c r="AB14" s="880"/>
      <c r="AC14" s="878">
        <v>0</v>
      </c>
      <c r="AD14" s="880"/>
      <c r="AE14" s="878">
        <v>0</v>
      </c>
      <c r="AF14" s="879"/>
      <c r="AG14" s="879"/>
      <c r="AH14" s="880"/>
      <c r="AI14" s="878">
        <v>0</v>
      </c>
      <c r="AJ14" s="880"/>
      <c r="AK14" s="878">
        <f>AE14+AI14</f>
        <v>0</v>
      </c>
      <c r="AL14" s="879"/>
      <c r="AM14" s="879"/>
      <c r="AN14" s="880"/>
      <c r="AO14" s="878">
        <f>G14+R14+AC14</f>
        <v>0</v>
      </c>
      <c r="AP14" s="879"/>
      <c r="AQ14" s="880"/>
      <c r="AR14" s="878">
        <f>I14+T14+AE14</f>
        <v>0</v>
      </c>
      <c r="AS14" s="879"/>
      <c r="AT14" s="880"/>
      <c r="AU14" s="878">
        <f>L14+W14+AI14</f>
        <v>0</v>
      </c>
      <c r="AV14" s="879"/>
      <c r="AW14" s="879"/>
      <c r="AX14" s="880"/>
      <c r="AY14" s="878">
        <f aca="true" t="shared" si="0" ref="AY14:AY20">AR14+AU14</f>
        <v>0</v>
      </c>
      <c r="AZ14" s="879"/>
      <c r="BA14" s="881"/>
    </row>
    <row r="15" spans="1:53" ht="22.5" customHeight="1">
      <c r="A15" s="875"/>
      <c r="B15" s="473"/>
      <c r="C15" s="876" t="s">
        <v>145</v>
      </c>
      <c r="D15" s="876"/>
      <c r="E15" s="876"/>
      <c r="F15" s="876"/>
      <c r="G15" s="877">
        <v>15574</v>
      </c>
      <c r="H15" s="877"/>
      <c r="I15" s="877">
        <v>1420148</v>
      </c>
      <c r="J15" s="877"/>
      <c r="K15" s="877"/>
      <c r="L15" s="877">
        <v>890584</v>
      </c>
      <c r="M15" s="877"/>
      <c r="N15" s="877"/>
      <c r="O15" s="878">
        <f aca="true" t="shared" si="1" ref="O15:O20">I15+L15</f>
        <v>2310732</v>
      </c>
      <c r="P15" s="879"/>
      <c r="Q15" s="880"/>
      <c r="R15" s="877">
        <v>773</v>
      </c>
      <c r="S15" s="877"/>
      <c r="T15" s="877">
        <v>85075</v>
      </c>
      <c r="U15" s="877"/>
      <c r="V15" s="877"/>
      <c r="W15" s="877">
        <v>76405</v>
      </c>
      <c r="X15" s="877"/>
      <c r="Y15" s="877"/>
      <c r="Z15" s="878">
        <f aca="true" t="shared" si="2" ref="Z15:Z20">T15+W15</f>
        <v>161480</v>
      </c>
      <c r="AA15" s="879"/>
      <c r="AB15" s="880"/>
      <c r="AC15" s="878">
        <v>3587</v>
      </c>
      <c r="AD15" s="880"/>
      <c r="AE15" s="878">
        <v>968284</v>
      </c>
      <c r="AF15" s="879"/>
      <c r="AG15" s="879"/>
      <c r="AH15" s="880"/>
      <c r="AI15" s="878">
        <v>363248</v>
      </c>
      <c r="AJ15" s="880"/>
      <c r="AK15" s="878">
        <f aca="true" t="shared" si="3" ref="AK15:AK20">AE15+AI15</f>
        <v>1331532</v>
      </c>
      <c r="AL15" s="879"/>
      <c r="AM15" s="879"/>
      <c r="AN15" s="880"/>
      <c r="AO15" s="878">
        <f aca="true" t="shared" si="4" ref="AO15:AO20">G15+R15+AC15</f>
        <v>19934</v>
      </c>
      <c r="AP15" s="879"/>
      <c r="AQ15" s="880"/>
      <c r="AR15" s="878">
        <f aca="true" t="shared" si="5" ref="AR15:AR20">I15+T15+AE15</f>
        <v>2473507</v>
      </c>
      <c r="AS15" s="879"/>
      <c r="AT15" s="880"/>
      <c r="AU15" s="878">
        <f aca="true" t="shared" si="6" ref="AU15:AU20">L15+W15+AI15</f>
        <v>1330237</v>
      </c>
      <c r="AV15" s="879"/>
      <c r="AW15" s="879"/>
      <c r="AX15" s="880"/>
      <c r="AY15" s="878">
        <f t="shared" si="0"/>
        <v>3803744</v>
      </c>
      <c r="AZ15" s="879"/>
      <c r="BA15" s="881"/>
    </row>
    <row r="16" spans="1:53" ht="22.5" customHeight="1">
      <c r="A16" s="875"/>
      <c r="B16" s="473"/>
      <c r="C16" s="876" t="s">
        <v>146</v>
      </c>
      <c r="D16" s="876"/>
      <c r="E16" s="876"/>
      <c r="F16" s="876"/>
      <c r="G16" s="877">
        <v>3656</v>
      </c>
      <c r="H16" s="877"/>
      <c r="I16" s="877">
        <v>1648884</v>
      </c>
      <c r="J16" s="877"/>
      <c r="K16" s="877"/>
      <c r="L16" s="877">
        <v>249230</v>
      </c>
      <c r="M16" s="877"/>
      <c r="N16" s="877"/>
      <c r="O16" s="878">
        <f t="shared" si="1"/>
        <v>1898114</v>
      </c>
      <c r="P16" s="879"/>
      <c r="Q16" s="880"/>
      <c r="R16" s="877">
        <v>377</v>
      </c>
      <c r="S16" s="877"/>
      <c r="T16" s="877">
        <v>142785</v>
      </c>
      <c r="U16" s="877"/>
      <c r="V16" s="877"/>
      <c r="W16" s="877">
        <v>64345</v>
      </c>
      <c r="X16" s="877"/>
      <c r="Y16" s="877"/>
      <c r="Z16" s="878">
        <f t="shared" si="2"/>
        <v>207130</v>
      </c>
      <c r="AA16" s="879"/>
      <c r="AB16" s="880"/>
      <c r="AC16" s="878">
        <v>2626</v>
      </c>
      <c r="AD16" s="880"/>
      <c r="AE16" s="878">
        <v>1741976</v>
      </c>
      <c r="AF16" s="879"/>
      <c r="AG16" s="879"/>
      <c r="AH16" s="880"/>
      <c r="AI16" s="878">
        <v>541206</v>
      </c>
      <c r="AJ16" s="880"/>
      <c r="AK16" s="878">
        <f t="shared" si="3"/>
        <v>2283182</v>
      </c>
      <c r="AL16" s="879"/>
      <c r="AM16" s="879"/>
      <c r="AN16" s="880"/>
      <c r="AO16" s="878">
        <f t="shared" si="4"/>
        <v>6659</v>
      </c>
      <c r="AP16" s="879"/>
      <c r="AQ16" s="880"/>
      <c r="AR16" s="878">
        <f t="shared" si="5"/>
        <v>3533645</v>
      </c>
      <c r="AS16" s="879"/>
      <c r="AT16" s="880"/>
      <c r="AU16" s="878">
        <f t="shared" si="6"/>
        <v>854781</v>
      </c>
      <c r="AV16" s="879"/>
      <c r="AW16" s="879"/>
      <c r="AX16" s="880"/>
      <c r="AY16" s="878">
        <f t="shared" si="0"/>
        <v>4388426</v>
      </c>
      <c r="AZ16" s="879"/>
      <c r="BA16" s="881"/>
    </row>
    <row r="17" spans="1:53" ht="22.5" customHeight="1">
      <c r="A17" s="875"/>
      <c r="B17" s="473"/>
      <c r="C17" s="876" t="s">
        <v>270</v>
      </c>
      <c r="D17" s="876"/>
      <c r="E17" s="876"/>
      <c r="F17" s="876"/>
      <c r="G17" s="877">
        <v>165</v>
      </c>
      <c r="H17" s="877"/>
      <c r="I17" s="877">
        <v>8773</v>
      </c>
      <c r="J17" s="877"/>
      <c r="K17" s="877"/>
      <c r="L17" s="877">
        <v>0</v>
      </c>
      <c r="M17" s="877"/>
      <c r="N17" s="877"/>
      <c r="O17" s="878">
        <f t="shared" si="1"/>
        <v>8773</v>
      </c>
      <c r="P17" s="879"/>
      <c r="Q17" s="880"/>
      <c r="R17" s="877">
        <v>22</v>
      </c>
      <c r="S17" s="877"/>
      <c r="T17" s="877">
        <v>561</v>
      </c>
      <c r="U17" s="877"/>
      <c r="V17" s="877"/>
      <c r="W17" s="877">
        <v>0</v>
      </c>
      <c r="X17" s="877"/>
      <c r="Y17" s="877"/>
      <c r="Z17" s="878">
        <f t="shared" si="2"/>
        <v>561</v>
      </c>
      <c r="AA17" s="879"/>
      <c r="AB17" s="880"/>
      <c r="AC17" s="878">
        <v>184</v>
      </c>
      <c r="AD17" s="880"/>
      <c r="AE17" s="878">
        <v>4582</v>
      </c>
      <c r="AF17" s="879"/>
      <c r="AG17" s="879"/>
      <c r="AH17" s="880"/>
      <c r="AI17" s="878">
        <v>1460</v>
      </c>
      <c r="AJ17" s="880"/>
      <c r="AK17" s="878">
        <f t="shared" si="3"/>
        <v>6042</v>
      </c>
      <c r="AL17" s="879"/>
      <c r="AM17" s="879"/>
      <c r="AN17" s="880"/>
      <c r="AO17" s="878">
        <f t="shared" si="4"/>
        <v>371</v>
      </c>
      <c r="AP17" s="879"/>
      <c r="AQ17" s="880"/>
      <c r="AR17" s="878">
        <f t="shared" si="5"/>
        <v>13916</v>
      </c>
      <c r="AS17" s="879"/>
      <c r="AT17" s="880"/>
      <c r="AU17" s="878">
        <f t="shared" si="6"/>
        <v>1460</v>
      </c>
      <c r="AV17" s="879"/>
      <c r="AW17" s="879"/>
      <c r="AX17" s="880"/>
      <c r="AY17" s="878">
        <f t="shared" si="0"/>
        <v>15376</v>
      </c>
      <c r="AZ17" s="879"/>
      <c r="BA17" s="881"/>
    </row>
    <row r="18" spans="1:53" ht="22.5" customHeight="1">
      <c r="A18" s="875"/>
      <c r="B18" s="473"/>
      <c r="C18" s="876" t="s">
        <v>271</v>
      </c>
      <c r="D18" s="876"/>
      <c r="E18" s="876"/>
      <c r="F18" s="876"/>
      <c r="G18" s="877">
        <v>31</v>
      </c>
      <c r="H18" s="877"/>
      <c r="I18" s="877">
        <v>-528</v>
      </c>
      <c r="J18" s="877"/>
      <c r="K18" s="877"/>
      <c r="L18" s="877">
        <v>-207</v>
      </c>
      <c r="M18" s="877"/>
      <c r="N18" s="877"/>
      <c r="O18" s="878">
        <f t="shared" si="1"/>
        <v>-735</v>
      </c>
      <c r="P18" s="879"/>
      <c r="Q18" s="880"/>
      <c r="R18" s="877">
        <v>0</v>
      </c>
      <c r="S18" s="877"/>
      <c r="T18" s="877">
        <v>0</v>
      </c>
      <c r="U18" s="877"/>
      <c r="V18" s="877"/>
      <c r="W18" s="877">
        <v>0</v>
      </c>
      <c r="X18" s="877"/>
      <c r="Y18" s="877"/>
      <c r="Z18" s="878">
        <f t="shared" si="2"/>
        <v>0</v>
      </c>
      <c r="AA18" s="879"/>
      <c r="AB18" s="880"/>
      <c r="AC18" s="878">
        <v>36</v>
      </c>
      <c r="AD18" s="880"/>
      <c r="AE18" s="878">
        <v>-2085</v>
      </c>
      <c r="AF18" s="879"/>
      <c r="AG18" s="879"/>
      <c r="AH18" s="880"/>
      <c r="AI18" s="878">
        <v>-488</v>
      </c>
      <c r="AJ18" s="880"/>
      <c r="AK18" s="878">
        <f t="shared" si="3"/>
        <v>-2573</v>
      </c>
      <c r="AL18" s="879"/>
      <c r="AM18" s="879"/>
      <c r="AN18" s="880"/>
      <c r="AO18" s="878">
        <f t="shared" si="4"/>
        <v>67</v>
      </c>
      <c r="AP18" s="879"/>
      <c r="AQ18" s="880"/>
      <c r="AR18" s="878">
        <f t="shared" si="5"/>
        <v>-2613</v>
      </c>
      <c r="AS18" s="879"/>
      <c r="AT18" s="880"/>
      <c r="AU18" s="878">
        <f t="shared" si="6"/>
        <v>-695</v>
      </c>
      <c r="AV18" s="879"/>
      <c r="AW18" s="879"/>
      <c r="AX18" s="880"/>
      <c r="AY18" s="878">
        <f t="shared" si="0"/>
        <v>-3308</v>
      </c>
      <c r="AZ18" s="879"/>
      <c r="BA18" s="881"/>
    </row>
    <row r="19" spans="1:53" ht="22.5" customHeight="1">
      <c r="A19" s="875"/>
      <c r="B19" s="473"/>
      <c r="C19" s="876" t="s">
        <v>416</v>
      </c>
      <c r="D19" s="876"/>
      <c r="E19" s="876"/>
      <c r="F19" s="876"/>
      <c r="G19" s="877">
        <v>297</v>
      </c>
      <c r="H19" s="877"/>
      <c r="I19" s="877">
        <v>542674</v>
      </c>
      <c r="J19" s="877"/>
      <c r="K19" s="877"/>
      <c r="L19" s="877">
        <v>97166</v>
      </c>
      <c r="M19" s="877"/>
      <c r="N19" s="877"/>
      <c r="O19" s="878">
        <f t="shared" si="1"/>
        <v>639840</v>
      </c>
      <c r="P19" s="879"/>
      <c r="Q19" s="880"/>
      <c r="R19" s="877">
        <v>53</v>
      </c>
      <c r="S19" s="877"/>
      <c r="T19" s="877">
        <v>107217</v>
      </c>
      <c r="U19" s="877"/>
      <c r="V19" s="877"/>
      <c r="W19" s="877">
        <v>34981</v>
      </c>
      <c r="X19" s="877"/>
      <c r="Y19" s="877"/>
      <c r="Z19" s="878">
        <f t="shared" si="2"/>
        <v>142198</v>
      </c>
      <c r="AA19" s="879"/>
      <c r="AB19" s="880"/>
      <c r="AC19" s="878">
        <v>1293</v>
      </c>
      <c r="AD19" s="880"/>
      <c r="AE19" s="882">
        <v>1438143</v>
      </c>
      <c r="AF19" s="883"/>
      <c r="AG19" s="883"/>
      <c r="AH19" s="884"/>
      <c r="AI19" s="882">
        <v>396129</v>
      </c>
      <c r="AJ19" s="884"/>
      <c r="AK19" s="878">
        <f t="shared" si="3"/>
        <v>1834272</v>
      </c>
      <c r="AL19" s="879"/>
      <c r="AM19" s="879"/>
      <c r="AN19" s="880"/>
      <c r="AO19" s="878">
        <f t="shared" si="4"/>
        <v>1643</v>
      </c>
      <c r="AP19" s="879"/>
      <c r="AQ19" s="880"/>
      <c r="AR19" s="878">
        <f t="shared" si="5"/>
        <v>2088034</v>
      </c>
      <c r="AS19" s="879"/>
      <c r="AT19" s="880"/>
      <c r="AU19" s="878">
        <f t="shared" si="6"/>
        <v>528276</v>
      </c>
      <c r="AV19" s="879"/>
      <c r="AW19" s="879"/>
      <c r="AX19" s="880"/>
      <c r="AY19" s="878">
        <f t="shared" si="0"/>
        <v>2616310</v>
      </c>
      <c r="AZ19" s="879"/>
      <c r="BA19" s="881"/>
    </row>
    <row r="20" spans="1:53" ht="22.5" customHeight="1">
      <c r="A20" s="875"/>
      <c r="B20" s="473"/>
      <c r="C20" s="876" t="s">
        <v>272</v>
      </c>
      <c r="D20" s="876"/>
      <c r="E20" s="876"/>
      <c r="F20" s="876"/>
      <c r="G20" s="877">
        <v>0</v>
      </c>
      <c r="H20" s="877"/>
      <c r="I20" s="877">
        <v>0</v>
      </c>
      <c r="J20" s="877"/>
      <c r="K20" s="877"/>
      <c r="L20" s="877">
        <v>0</v>
      </c>
      <c r="M20" s="877"/>
      <c r="N20" s="877"/>
      <c r="O20" s="878">
        <f t="shared" si="1"/>
        <v>0</v>
      </c>
      <c r="P20" s="879"/>
      <c r="Q20" s="880"/>
      <c r="R20" s="877">
        <v>0</v>
      </c>
      <c r="S20" s="877"/>
      <c r="T20" s="877">
        <v>0</v>
      </c>
      <c r="U20" s="877"/>
      <c r="V20" s="877"/>
      <c r="W20" s="877">
        <v>0</v>
      </c>
      <c r="X20" s="877"/>
      <c r="Y20" s="877"/>
      <c r="Z20" s="878">
        <f t="shared" si="2"/>
        <v>0</v>
      </c>
      <c r="AA20" s="879"/>
      <c r="AB20" s="880"/>
      <c r="AC20" s="878">
        <v>0</v>
      </c>
      <c r="AD20" s="880"/>
      <c r="AE20" s="882">
        <v>0</v>
      </c>
      <c r="AF20" s="883"/>
      <c r="AG20" s="883"/>
      <c r="AH20" s="884"/>
      <c r="AI20" s="882">
        <v>0</v>
      </c>
      <c r="AJ20" s="884"/>
      <c r="AK20" s="878">
        <f t="shared" si="3"/>
        <v>0</v>
      </c>
      <c r="AL20" s="879"/>
      <c r="AM20" s="879"/>
      <c r="AN20" s="880"/>
      <c r="AO20" s="878">
        <f t="shared" si="4"/>
        <v>0</v>
      </c>
      <c r="AP20" s="879"/>
      <c r="AQ20" s="880"/>
      <c r="AR20" s="878">
        <f t="shared" si="5"/>
        <v>0</v>
      </c>
      <c r="AS20" s="879"/>
      <c r="AT20" s="880"/>
      <c r="AU20" s="878">
        <f t="shared" si="6"/>
        <v>0</v>
      </c>
      <c r="AV20" s="879"/>
      <c r="AW20" s="879"/>
      <c r="AX20" s="880"/>
      <c r="AY20" s="878">
        <f t="shared" si="0"/>
        <v>0</v>
      </c>
      <c r="AZ20" s="879"/>
      <c r="BA20" s="881"/>
    </row>
    <row r="21" spans="1:53" ht="22.5" customHeight="1">
      <c r="A21" s="875"/>
      <c r="B21" s="885" t="s">
        <v>5</v>
      </c>
      <c r="C21" s="886"/>
      <c r="D21" s="886"/>
      <c r="E21" s="886"/>
      <c r="F21" s="886"/>
      <c r="G21" s="887">
        <f>SUM(G14:H20)</f>
        <v>19723</v>
      </c>
      <c r="H21" s="887"/>
      <c r="I21" s="887">
        <f>SUM(I14:K20)</f>
        <v>3619951</v>
      </c>
      <c r="J21" s="887"/>
      <c r="K21" s="887"/>
      <c r="L21" s="887">
        <f>SUM(L14:N20)</f>
        <v>1236773</v>
      </c>
      <c r="M21" s="887"/>
      <c r="N21" s="887"/>
      <c r="O21" s="887">
        <f>SUM(O14:Q20)</f>
        <v>4856724</v>
      </c>
      <c r="P21" s="887"/>
      <c r="Q21" s="887"/>
      <c r="R21" s="887">
        <f>SUM(R14:S20)</f>
        <v>1225</v>
      </c>
      <c r="S21" s="887"/>
      <c r="T21" s="887">
        <f>SUM(T14:V20)</f>
        <v>335638</v>
      </c>
      <c r="U21" s="887"/>
      <c r="V21" s="887"/>
      <c r="W21" s="887">
        <f>SUM(W14:Y20)</f>
        <v>175731</v>
      </c>
      <c r="X21" s="887"/>
      <c r="Y21" s="887"/>
      <c r="Z21" s="887">
        <f>SUM(Z14:AB20)</f>
        <v>511369</v>
      </c>
      <c r="AA21" s="887"/>
      <c r="AB21" s="887"/>
      <c r="AC21" s="887">
        <f>SUM(AC14:AD20)</f>
        <v>7726</v>
      </c>
      <c r="AD21" s="887"/>
      <c r="AE21" s="888">
        <f>SUM(AE14:AH20)</f>
        <v>4150900</v>
      </c>
      <c r="AF21" s="889"/>
      <c r="AG21" s="889"/>
      <c r="AH21" s="890"/>
      <c r="AI21" s="891">
        <f>SUM(AI14:AJ20)</f>
        <v>1301555</v>
      </c>
      <c r="AJ21" s="891"/>
      <c r="AK21" s="888">
        <f>SUM(AK14:AN20)</f>
        <v>5452455</v>
      </c>
      <c r="AL21" s="889"/>
      <c r="AM21" s="889"/>
      <c r="AN21" s="890"/>
      <c r="AO21" s="891">
        <f>SUM(AO14:AQ20)</f>
        <v>28674</v>
      </c>
      <c r="AP21" s="891"/>
      <c r="AQ21" s="891"/>
      <c r="AR21" s="891">
        <f>SUM(AR14:AT20)</f>
        <v>8106489</v>
      </c>
      <c r="AS21" s="891"/>
      <c r="AT21" s="891"/>
      <c r="AU21" s="888">
        <f>SUM(AU14:AX20)</f>
        <v>2714059</v>
      </c>
      <c r="AV21" s="889"/>
      <c r="AW21" s="889"/>
      <c r="AX21" s="890"/>
      <c r="AY21" s="891">
        <f>SUM(AY14:BA20)</f>
        <v>10820548</v>
      </c>
      <c r="AZ21" s="891"/>
      <c r="BA21" s="892"/>
    </row>
    <row r="22" spans="1:53" ht="22.5" customHeight="1">
      <c r="A22" s="875" t="s">
        <v>147</v>
      </c>
      <c r="B22" s="473"/>
      <c r="C22" s="876" t="s">
        <v>417</v>
      </c>
      <c r="D22" s="876"/>
      <c r="E22" s="876"/>
      <c r="F22" s="876"/>
      <c r="G22" s="877">
        <v>233</v>
      </c>
      <c r="H22" s="877"/>
      <c r="I22" s="877">
        <v>31360</v>
      </c>
      <c r="J22" s="877"/>
      <c r="K22" s="877"/>
      <c r="L22" s="877">
        <v>23182</v>
      </c>
      <c r="M22" s="877"/>
      <c r="N22" s="877"/>
      <c r="O22" s="878">
        <f>I22+L22</f>
        <v>54542</v>
      </c>
      <c r="P22" s="879"/>
      <c r="Q22" s="880"/>
      <c r="R22" s="877">
        <v>16</v>
      </c>
      <c r="S22" s="877"/>
      <c r="T22" s="877">
        <v>358</v>
      </c>
      <c r="U22" s="877"/>
      <c r="V22" s="877"/>
      <c r="W22" s="877">
        <v>2421</v>
      </c>
      <c r="X22" s="877"/>
      <c r="Y22" s="877"/>
      <c r="Z22" s="878">
        <f>T22+W22</f>
        <v>2779</v>
      </c>
      <c r="AA22" s="879"/>
      <c r="AB22" s="880"/>
      <c r="AC22" s="877">
        <v>148</v>
      </c>
      <c r="AD22" s="877"/>
      <c r="AE22" s="882">
        <v>39884</v>
      </c>
      <c r="AF22" s="883"/>
      <c r="AG22" s="883"/>
      <c r="AH22" s="884"/>
      <c r="AI22" s="893">
        <v>14989</v>
      </c>
      <c r="AJ22" s="893"/>
      <c r="AK22" s="882">
        <f>AE22+AI22</f>
        <v>54873</v>
      </c>
      <c r="AL22" s="883"/>
      <c r="AM22" s="883"/>
      <c r="AN22" s="884"/>
      <c r="AO22" s="882">
        <f>G22+R22+AC22</f>
        <v>397</v>
      </c>
      <c r="AP22" s="883"/>
      <c r="AQ22" s="884"/>
      <c r="AR22" s="882">
        <f>I22+T22+AE22</f>
        <v>71602</v>
      </c>
      <c r="AS22" s="883"/>
      <c r="AT22" s="884"/>
      <c r="AU22" s="882">
        <f>L22+W22+AI22</f>
        <v>40592</v>
      </c>
      <c r="AV22" s="883"/>
      <c r="AW22" s="883"/>
      <c r="AX22" s="884"/>
      <c r="AY22" s="882">
        <f>AR22+AU22</f>
        <v>112194</v>
      </c>
      <c r="AZ22" s="883"/>
      <c r="BA22" s="894"/>
    </row>
    <row r="23" spans="1:53" ht="22.5" customHeight="1">
      <c r="A23" s="875"/>
      <c r="B23" s="473"/>
      <c r="C23" s="876" t="s">
        <v>270</v>
      </c>
      <c r="D23" s="876"/>
      <c r="E23" s="876"/>
      <c r="F23" s="876"/>
      <c r="G23" s="877">
        <v>678</v>
      </c>
      <c r="H23" s="877"/>
      <c r="I23" s="877">
        <v>57807</v>
      </c>
      <c r="J23" s="877"/>
      <c r="K23" s="877"/>
      <c r="L23" s="877">
        <v>0</v>
      </c>
      <c r="M23" s="877"/>
      <c r="N23" s="877"/>
      <c r="O23" s="878">
        <f>I23+L23</f>
        <v>57807</v>
      </c>
      <c r="P23" s="879"/>
      <c r="Q23" s="880"/>
      <c r="R23" s="877">
        <v>127</v>
      </c>
      <c r="S23" s="877"/>
      <c r="T23" s="877">
        <v>1785</v>
      </c>
      <c r="U23" s="877"/>
      <c r="V23" s="877"/>
      <c r="W23" s="877">
        <v>0</v>
      </c>
      <c r="X23" s="877"/>
      <c r="Y23" s="877"/>
      <c r="Z23" s="878">
        <f>T23+W23</f>
        <v>1785</v>
      </c>
      <c r="AA23" s="879"/>
      <c r="AB23" s="880"/>
      <c r="AC23" s="877">
        <v>823</v>
      </c>
      <c r="AD23" s="877"/>
      <c r="AE23" s="882">
        <v>17930</v>
      </c>
      <c r="AF23" s="883"/>
      <c r="AG23" s="883"/>
      <c r="AH23" s="884"/>
      <c r="AI23" s="893">
        <v>0</v>
      </c>
      <c r="AJ23" s="893"/>
      <c r="AK23" s="882">
        <f>AE23+AI23</f>
        <v>17930</v>
      </c>
      <c r="AL23" s="883"/>
      <c r="AM23" s="883"/>
      <c r="AN23" s="884"/>
      <c r="AO23" s="882">
        <f>G23+R23+AC23</f>
        <v>1628</v>
      </c>
      <c r="AP23" s="883"/>
      <c r="AQ23" s="884"/>
      <c r="AR23" s="882">
        <f>I23+T23+AE23</f>
        <v>77522</v>
      </c>
      <c r="AS23" s="883"/>
      <c r="AT23" s="884"/>
      <c r="AU23" s="882">
        <f>L23+W23+AI23</f>
        <v>0</v>
      </c>
      <c r="AV23" s="883"/>
      <c r="AW23" s="883"/>
      <c r="AX23" s="884"/>
      <c r="AY23" s="882">
        <f>AR23+AU23</f>
        <v>77522</v>
      </c>
      <c r="AZ23" s="883"/>
      <c r="BA23" s="894"/>
    </row>
    <row r="24" spans="1:53" ht="22.5" customHeight="1">
      <c r="A24" s="875"/>
      <c r="B24" s="473"/>
      <c r="C24" s="876" t="s">
        <v>148</v>
      </c>
      <c r="D24" s="876"/>
      <c r="E24" s="876"/>
      <c r="F24" s="876"/>
      <c r="G24" s="877">
        <v>178</v>
      </c>
      <c r="H24" s="877"/>
      <c r="I24" s="877">
        <v>7125</v>
      </c>
      <c r="J24" s="877"/>
      <c r="K24" s="877"/>
      <c r="L24" s="877">
        <v>1218</v>
      </c>
      <c r="M24" s="877"/>
      <c r="N24" s="877"/>
      <c r="O24" s="878">
        <f>I24+L24</f>
        <v>8343</v>
      </c>
      <c r="P24" s="879"/>
      <c r="Q24" s="880"/>
      <c r="R24" s="877">
        <v>18</v>
      </c>
      <c r="S24" s="877"/>
      <c r="T24" s="877">
        <v>29</v>
      </c>
      <c r="U24" s="877"/>
      <c r="V24" s="877"/>
      <c r="W24" s="877">
        <v>134</v>
      </c>
      <c r="X24" s="877"/>
      <c r="Y24" s="877"/>
      <c r="Z24" s="878">
        <f>T24+W24</f>
        <v>163</v>
      </c>
      <c r="AA24" s="879"/>
      <c r="AB24" s="880"/>
      <c r="AC24" s="877">
        <v>333</v>
      </c>
      <c r="AD24" s="877"/>
      <c r="AE24" s="882">
        <v>118</v>
      </c>
      <c r="AF24" s="883"/>
      <c r="AG24" s="883"/>
      <c r="AH24" s="884"/>
      <c r="AI24" s="893">
        <v>171</v>
      </c>
      <c r="AJ24" s="893"/>
      <c r="AK24" s="882">
        <f>AE24+AI24</f>
        <v>289</v>
      </c>
      <c r="AL24" s="883"/>
      <c r="AM24" s="883"/>
      <c r="AN24" s="884"/>
      <c r="AO24" s="882">
        <f>G24+R24+AC24</f>
        <v>529</v>
      </c>
      <c r="AP24" s="883"/>
      <c r="AQ24" s="884"/>
      <c r="AR24" s="882">
        <f>I24+T24+AE24</f>
        <v>7272</v>
      </c>
      <c r="AS24" s="883"/>
      <c r="AT24" s="884"/>
      <c r="AU24" s="882">
        <f>L24+W24+AI24</f>
        <v>1523</v>
      </c>
      <c r="AV24" s="883"/>
      <c r="AW24" s="883"/>
      <c r="AX24" s="884"/>
      <c r="AY24" s="882">
        <f>AR24+AU24</f>
        <v>8795</v>
      </c>
      <c r="AZ24" s="883"/>
      <c r="BA24" s="894"/>
    </row>
    <row r="25" spans="1:53" ht="22.5" customHeight="1">
      <c r="A25" s="875"/>
      <c r="B25" s="852" t="s">
        <v>5</v>
      </c>
      <c r="C25" s="852"/>
      <c r="D25" s="852"/>
      <c r="E25" s="852"/>
      <c r="F25" s="852"/>
      <c r="G25" s="887">
        <f>SUM(G22:H24)</f>
        <v>1089</v>
      </c>
      <c r="H25" s="887"/>
      <c r="I25" s="895">
        <f>SUM(I22:K24)</f>
        <v>96292</v>
      </c>
      <c r="J25" s="896"/>
      <c r="K25" s="897"/>
      <c r="L25" s="895">
        <f>SUM(L22:N24)</f>
        <v>24400</v>
      </c>
      <c r="M25" s="896"/>
      <c r="N25" s="897"/>
      <c r="O25" s="895">
        <f>SUM(O22:Q24)</f>
        <v>120692</v>
      </c>
      <c r="P25" s="896"/>
      <c r="Q25" s="897"/>
      <c r="R25" s="887">
        <f>SUM(R22:S24)</f>
        <v>161</v>
      </c>
      <c r="S25" s="887"/>
      <c r="T25" s="895">
        <f>SUM(T22:V24)</f>
        <v>2172</v>
      </c>
      <c r="U25" s="896"/>
      <c r="V25" s="897"/>
      <c r="W25" s="895">
        <f>SUM(W22:Y24)</f>
        <v>2555</v>
      </c>
      <c r="X25" s="896"/>
      <c r="Y25" s="897"/>
      <c r="Z25" s="895">
        <f>SUM(Z22:AB24)</f>
        <v>4727</v>
      </c>
      <c r="AA25" s="896"/>
      <c r="AB25" s="897"/>
      <c r="AC25" s="887">
        <f>SUM(AC22:AD24)</f>
        <v>1304</v>
      </c>
      <c r="AD25" s="887"/>
      <c r="AE25" s="888">
        <f>SUM(AE22:AH24)</f>
        <v>57932</v>
      </c>
      <c r="AF25" s="889"/>
      <c r="AG25" s="889"/>
      <c r="AH25" s="890"/>
      <c r="AI25" s="888">
        <f>SUM(AI22:AJ24)</f>
        <v>15160</v>
      </c>
      <c r="AJ25" s="890"/>
      <c r="AK25" s="888">
        <f>SUM(AK22:AN24)</f>
        <v>73092</v>
      </c>
      <c r="AL25" s="889"/>
      <c r="AM25" s="889"/>
      <c r="AN25" s="890"/>
      <c r="AO25" s="888">
        <f>SUM(AO22:AQ24)</f>
        <v>2554</v>
      </c>
      <c r="AP25" s="889"/>
      <c r="AQ25" s="890"/>
      <c r="AR25" s="888">
        <f>SUM(AR22:AT24)</f>
        <v>156396</v>
      </c>
      <c r="AS25" s="889"/>
      <c r="AT25" s="890"/>
      <c r="AU25" s="888">
        <f>SUM(AU22:AX24)</f>
        <v>42115</v>
      </c>
      <c r="AV25" s="889"/>
      <c r="AW25" s="889"/>
      <c r="AX25" s="890"/>
      <c r="AY25" s="888">
        <f>AR25+AU25</f>
        <v>198511</v>
      </c>
      <c r="AZ25" s="889"/>
      <c r="BA25" s="899"/>
    </row>
    <row r="26" spans="1:53" ht="22.5" customHeight="1">
      <c r="A26" s="904" t="s">
        <v>273</v>
      </c>
      <c r="B26" s="905"/>
      <c r="C26" s="905"/>
      <c r="D26" s="905"/>
      <c r="E26" s="905"/>
      <c r="F26" s="905"/>
      <c r="G26" s="898">
        <f>G21+G25</f>
        <v>20812</v>
      </c>
      <c r="H26" s="898"/>
      <c r="I26" s="898">
        <f>I21+I25</f>
        <v>3716243</v>
      </c>
      <c r="J26" s="898"/>
      <c r="K26" s="898"/>
      <c r="L26" s="898">
        <f>L21+L25</f>
        <v>1261173</v>
      </c>
      <c r="M26" s="898"/>
      <c r="N26" s="898"/>
      <c r="O26" s="898">
        <f>O21+O25</f>
        <v>4977416</v>
      </c>
      <c r="P26" s="898"/>
      <c r="Q26" s="898"/>
      <c r="R26" s="898">
        <f>R21+R25</f>
        <v>1386</v>
      </c>
      <c r="S26" s="898"/>
      <c r="T26" s="898">
        <f>T21+T25</f>
        <v>337810</v>
      </c>
      <c r="U26" s="898"/>
      <c r="V26" s="898"/>
      <c r="W26" s="898">
        <f>W21+W25</f>
        <v>178286</v>
      </c>
      <c r="X26" s="898"/>
      <c r="Y26" s="898"/>
      <c r="Z26" s="898">
        <f>Z21+Z25</f>
        <v>516096</v>
      </c>
      <c r="AA26" s="898"/>
      <c r="AB26" s="898"/>
      <c r="AC26" s="898">
        <f>AC21+AC25</f>
        <v>9030</v>
      </c>
      <c r="AD26" s="898"/>
      <c r="AE26" s="900">
        <f>AE21+AE25</f>
        <v>4208832</v>
      </c>
      <c r="AF26" s="901"/>
      <c r="AG26" s="901"/>
      <c r="AH26" s="902"/>
      <c r="AI26" s="900">
        <f>AI21+AI25</f>
        <v>1316715</v>
      </c>
      <c r="AJ26" s="902"/>
      <c r="AK26" s="900">
        <f>AK21+AK25</f>
        <v>5525547</v>
      </c>
      <c r="AL26" s="901"/>
      <c r="AM26" s="901"/>
      <c r="AN26" s="902"/>
      <c r="AO26" s="900">
        <f>AO21+AO25</f>
        <v>31228</v>
      </c>
      <c r="AP26" s="901"/>
      <c r="AQ26" s="902"/>
      <c r="AR26" s="900">
        <f>AR21+AR25</f>
        <v>8262885</v>
      </c>
      <c r="AS26" s="901"/>
      <c r="AT26" s="902"/>
      <c r="AU26" s="900">
        <f>AU21+AU25</f>
        <v>2756174</v>
      </c>
      <c r="AV26" s="901"/>
      <c r="AW26" s="901"/>
      <c r="AX26" s="902"/>
      <c r="AY26" s="900">
        <f>AY21+AY25</f>
        <v>11019059</v>
      </c>
      <c r="AZ26" s="901"/>
      <c r="BA26" s="903"/>
    </row>
    <row r="27" spans="1:25" ht="19.5" customHeight="1">
      <c r="A27" s="906"/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</row>
    <row r="28" spans="1:53" ht="19.5" customHeight="1">
      <c r="A28" s="321"/>
      <c r="B28" s="321"/>
      <c r="C28" s="321"/>
      <c r="D28" s="318"/>
      <c r="E28" s="318"/>
      <c r="F28" s="318"/>
      <c r="G28" s="317"/>
      <c r="H28" s="317"/>
      <c r="I28" s="317"/>
      <c r="J28" s="317"/>
      <c r="K28" s="317"/>
      <c r="L28" s="317"/>
      <c r="M28" s="317"/>
      <c r="N28" s="318"/>
      <c r="O28" s="318"/>
      <c r="P28" s="318"/>
      <c r="Q28" s="318"/>
      <c r="R28" s="309"/>
      <c r="S28" s="309"/>
      <c r="X28" s="322"/>
      <c r="Y28" s="322"/>
      <c r="AB28" s="318"/>
      <c r="AC28" s="318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8"/>
      <c r="AO28" s="318"/>
      <c r="AP28" s="318"/>
      <c r="AQ28" s="318"/>
      <c r="AR28" s="318"/>
      <c r="AS28" s="309"/>
      <c r="AT28" s="309"/>
      <c r="AU28" s="309"/>
      <c r="BA28" s="322"/>
    </row>
    <row r="29" spans="2:53" ht="19.5" customHeight="1">
      <c r="B29" s="321"/>
      <c r="C29" s="321"/>
      <c r="G29" s="317"/>
      <c r="H29" s="317"/>
      <c r="I29" s="317"/>
      <c r="J29" s="317"/>
      <c r="K29" s="317"/>
      <c r="L29" s="317"/>
      <c r="M29" s="317"/>
      <c r="N29" s="318"/>
      <c r="O29" s="318"/>
      <c r="P29" s="318"/>
      <c r="Q29" s="318"/>
      <c r="R29" s="309"/>
      <c r="S29" s="309"/>
      <c r="X29" s="322"/>
      <c r="Y29" s="322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8"/>
      <c r="AO29" s="318"/>
      <c r="AP29" s="318"/>
      <c r="AQ29" s="318"/>
      <c r="AR29" s="318"/>
      <c r="AS29" s="309"/>
      <c r="AT29" s="309"/>
      <c r="AU29" s="309"/>
      <c r="BA29" s="322"/>
    </row>
    <row r="30" spans="2:53" ht="19.5" customHeight="1">
      <c r="B30" s="321"/>
      <c r="C30" s="321"/>
      <c r="G30" s="317"/>
      <c r="H30" s="317"/>
      <c r="I30" s="317"/>
      <c r="J30" s="317"/>
      <c r="K30" s="317"/>
      <c r="L30" s="317"/>
      <c r="M30" s="317"/>
      <c r="N30" s="318"/>
      <c r="O30" s="318"/>
      <c r="P30" s="318"/>
      <c r="Q30" s="318"/>
      <c r="R30" s="309"/>
      <c r="S30" s="309"/>
      <c r="X30" s="322"/>
      <c r="Y30" s="322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8"/>
      <c r="AO30" s="318"/>
      <c r="AP30" s="318"/>
      <c r="AQ30" s="318"/>
      <c r="AR30" s="318"/>
      <c r="AS30" s="309"/>
      <c r="AT30" s="309"/>
      <c r="AU30" s="309"/>
      <c r="BA30" s="322"/>
    </row>
    <row r="31" spans="2:53" ht="19.5" customHeight="1">
      <c r="B31" s="321"/>
      <c r="C31" s="321"/>
      <c r="G31" s="317"/>
      <c r="H31" s="317"/>
      <c r="I31" s="317"/>
      <c r="J31" s="317"/>
      <c r="K31" s="317"/>
      <c r="L31" s="317"/>
      <c r="M31" s="317"/>
      <c r="N31" s="318"/>
      <c r="O31" s="318"/>
      <c r="P31" s="318"/>
      <c r="Q31" s="318"/>
      <c r="R31" s="309"/>
      <c r="S31" s="309"/>
      <c r="X31" s="322"/>
      <c r="Y31" s="322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8"/>
      <c r="AO31" s="318"/>
      <c r="AP31" s="318"/>
      <c r="AQ31" s="318"/>
      <c r="AR31" s="318"/>
      <c r="AS31" s="309"/>
      <c r="AT31" s="309"/>
      <c r="AU31" s="309"/>
      <c r="BA31" s="322"/>
    </row>
    <row r="32" spans="2:53" ht="19.5" customHeight="1">
      <c r="B32" s="321"/>
      <c r="C32" s="321"/>
      <c r="G32" s="317"/>
      <c r="H32" s="317"/>
      <c r="I32" s="317"/>
      <c r="J32" s="317"/>
      <c r="K32" s="317"/>
      <c r="L32" s="317"/>
      <c r="M32" s="317"/>
      <c r="N32" s="318"/>
      <c r="O32" s="318"/>
      <c r="P32" s="318"/>
      <c r="Q32" s="318"/>
      <c r="R32" s="309"/>
      <c r="S32" s="309"/>
      <c r="X32" s="322"/>
      <c r="Y32" s="322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8"/>
      <c r="AO32" s="318"/>
      <c r="AP32" s="318"/>
      <c r="AQ32" s="318"/>
      <c r="AR32" s="318"/>
      <c r="AS32" s="309"/>
      <c r="AT32" s="309"/>
      <c r="AU32" s="309"/>
      <c r="BA32" s="322"/>
    </row>
    <row r="33" spans="7:53" ht="19.5" customHeight="1">
      <c r="G33" s="317"/>
      <c r="H33" s="317"/>
      <c r="I33" s="317"/>
      <c r="J33" s="317"/>
      <c r="K33" s="317"/>
      <c r="L33" s="317"/>
      <c r="M33" s="317"/>
      <c r="N33" s="318"/>
      <c r="O33" s="318"/>
      <c r="P33" s="318"/>
      <c r="Q33" s="318"/>
      <c r="R33" s="309"/>
      <c r="S33" s="309"/>
      <c r="X33" s="322"/>
      <c r="Y33" s="322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  <c r="AO33" s="318"/>
      <c r="AP33" s="318"/>
      <c r="AQ33" s="318"/>
      <c r="AR33" s="318"/>
      <c r="AS33" s="309"/>
      <c r="AT33" s="309"/>
      <c r="AU33" s="309"/>
      <c r="BA33" s="322"/>
    </row>
    <row r="34" spans="2:53" ht="19.5" customHeight="1">
      <c r="B34" s="321"/>
      <c r="C34" s="321"/>
      <c r="G34" s="317"/>
      <c r="H34" s="317"/>
      <c r="I34" s="317"/>
      <c r="J34" s="317"/>
      <c r="K34" s="317"/>
      <c r="L34" s="317"/>
      <c r="M34" s="317"/>
      <c r="N34" s="318"/>
      <c r="O34" s="318"/>
      <c r="P34" s="318"/>
      <c r="Q34" s="318"/>
      <c r="R34" s="309"/>
      <c r="S34" s="309"/>
      <c r="X34" s="322"/>
      <c r="Y34" s="322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  <c r="AO34" s="318"/>
      <c r="AP34" s="318"/>
      <c r="AQ34" s="318"/>
      <c r="AR34" s="318"/>
      <c r="AS34" s="309"/>
      <c r="AT34" s="309"/>
      <c r="AU34" s="309"/>
      <c r="BA34" s="322"/>
    </row>
    <row r="35" spans="7:53" ht="19.5" customHeight="1">
      <c r="G35" s="317"/>
      <c r="H35" s="317"/>
      <c r="I35" s="317"/>
      <c r="J35" s="317"/>
      <c r="K35" s="317"/>
      <c r="L35" s="317"/>
      <c r="M35" s="317"/>
      <c r="N35" s="318"/>
      <c r="O35" s="318"/>
      <c r="P35" s="318"/>
      <c r="Q35" s="318"/>
      <c r="R35" s="309"/>
      <c r="S35" s="309"/>
      <c r="X35" s="322"/>
      <c r="Y35" s="322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8"/>
      <c r="AO35" s="318"/>
      <c r="AP35" s="318"/>
      <c r="AQ35" s="318"/>
      <c r="AR35" s="318"/>
      <c r="AS35" s="309"/>
      <c r="AT35" s="309"/>
      <c r="AU35" s="309"/>
      <c r="BA35" s="322"/>
    </row>
    <row r="36" spans="7:53" ht="19.5" customHeight="1">
      <c r="G36" s="317"/>
      <c r="H36" s="317"/>
      <c r="I36" s="317"/>
      <c r="J36" s="317"/>
      <c r="K36" s="317"/>
      <c r="L36" s="317"/>
      <c r="M36" s="317"/>
      <c r="R36" s="309"/>
      <c r="S36" s="309"/>
      <c r="X36" s="322"/>
      <c r="Y36" s="322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S36" s="309"/>
      <c r="AT36" s="309"/>
      <c r="AU36" s="309"/>
      <c r="BA36" s="322"/>
    </row>
    <row r="37" spans="7:53" ht="19.5" customHeight="1">
      <c r="G37" s="317"/>
      <c r="H37" s="317"/>
      <c r="I37" s="317"/>
      <c r="J37" s="317"/>
      <c r="K37" s="317"/>
      <c r="L37" s="317"/>
      <c r="M37" s="317"/>
      <c r="R37" s="309"/>
      <c r="S37" s="309"/>
      <c r="X37" s="322"/>
      <c r="Y37" s="322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S37" s="309"/>
      <c r="AT37" s="309"/>
      <c r="AU37" s="309"/>
      <c r="BA37" s="322"/>
    </row>
    <row r="38" spans="7:53" ht="19.5" customHeight="1">
      <c r="G38" s="317"/>
      <c r="H38" s="317"/>
      <c r="I38" s="317"/>
      <c r="J38" s="317"/>
      <c r="K38" s="317"/>
      <c r="L38" s="317"/>
      <c r="M38" s="317"/>
      <c r="R38" s="309"/>
      <c r="S38" s="309"/>
      <c r="X38" s="322"/>
      <c r="Y38" s="322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S38" s="309"/>
      <c r="AT38" s="309"/>
      <c r="AU38" s="309"/>
      <c r="BA38" s="322"/>
    </row>
    <row r="39" spans="7:53" ht="19.5" customHeight="1">
      <c r="G39" s="317"/>
      <c r="H39" s="317"/>
      <c r="I39" s="317"/>
      <c r="J39" s="317"/>
      <c r="K39" s="317"/>
      <c r="L39" s="317"/>
      <c r="M39" s="317"/>
      <c r="R39" s="309"/>
      <c r="S39" s="309"/>
      <c r="X39" s="322"/>
      <c r="Y39" s="322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S39" s="309"/>
      <c r="AT39" s="309"/>
      <c r="AU39" s="309"/>
      <c r="BA39" s="322"/>
    </row>
  </sheetData>
  <sheetProtection/>
  <mergeCells count="292">
    <mergeCell ref="AI26:AJ26"/>
    <mergeCell ref="A26:F26"/>
    <mergeCell ref="G26:H26"/>
    <mergeCell ref="A27:Y27"/>
    <mergeCell ref="T26:V26"/>
    <mergeCell ref="W26:Y26"/>
    <mergeCell ref="Z26:AB26"/>
    <mergeCell ref="AC26:AD26"/>
    <mergeCell ref="AE26:AH26"/>
    <mergeCell ref="I26:K26"/>
    <mergeCell ref="AR25:AT25"/>
    <mergeCell ref="AU25:AX25"/>
    <mergeCell ref="AY25:BA25"/>
    <mergeCell ref="AK26:AN26"/>
    <mergeCell ref="AO26:AQ26"/>
    <mergeCell ref="AR26:AT26"/>
    <mergeCell ref="AU26:AX26"/>
    <mergeCell ref="AY26:BA26"/>
    <mergeCell ref="L26:N26"/>
    <mergeCell ref="O26:Q26"/>
    <mergeCell ref="R26:S26"/>
    <mergeCell ref="W25:Y25"/>
    <mergeCell ref="Z25:AB25"/>
    <mergeCell ref="AC25:AD25"/>
    <mergeCell ref="AE25:AH25"/>
    <mergeCell ref="AI25:AJ25"/>
    <mergeCell ref="AK25:AN25"/>
    <mergeCell ref="AR24:AT24"/>
    <mergeCell ref="AU24:AX24"/>
    <mergeCell ref="AE24:AH24"/>
    <mergeCell ref="AI24:AJ24"/>
    <mergeCell ref="AK24:AN24"/>
    <mergeCell ref="AO24:AQ24"/>
    <mergeCell ref="AO25:AQ25"/>
    <mergeCell ref="AY24:BA24"/>
    <mergeCell ref="B25:F25"/>
    <mergeCell ref="G25:H25"/>
    <mergeCell ref="I25:K25"/>
    <mergeCell ref="L25:N25"/>
    <mergeCell ref="O25:Q25"/>
    <mergeCell ref="R25:S25"/>
    <mergeCell ref="T25:V25"/>
    <mergeCell ref="Z24:AB24"/>
    <mergeCell ref="AC24:AD24"/>
    <mergeCell ref="AU23:AX23"/>
    <mergeCell ref="AY23:BA23"/>
    <mergeCell ref="C24:F24"/>
    <mergeCell ref="G24:H24"/>
    <mergeCell ref="I24:K24"/>
    <mergeCell ref="L24:N24"/>
    <mergeCell ref="O24:Q24"/>
    <mergeCell ref="R24:S24"/>
    <mergeCell ref="T24:V24"/>
    <mergeCell ref="W24:Y24"/>
    <mergeCell ref="AC23:AD23"/>
    <mergeCell ref="AE23:AH23"/>
    <mergeCell ref="AI23:AJ23"/>
    <mergeCell ref="AK23:AN23"/>
    <mergeCell ref="AO23:AQ23"/>
    <mergeCell ref="AR23:AT23"/>
    <mergeCell ref="AY22:BA22"/>
    <mergeCell ref="C23:F23"/>
    <mergeCell ref="G23:H23"/>
    <mergeCell ref="I23:K23"/>
    <mergeCell ref="L23:N23"/>
    <mergeCell ref="O23:Q23"/>
    <mergeCell ref="R23:S23"/>
    <mergeCell ref="T23:V23"/>
    <mergeCell ref="W23:Y23"/>
    <mergeCell ref="Z23:AB23"/>
    <mergeCell ref="AE22:AH22"/>
    <mergeCell ref="AI22:AJ22"/>
    <mergeCell ref="AK22:AN22"/>
    <mergeCell ref="AO22:AQ22"/>
    <mergeCell ref="AR22:AT22"/>
    <mergeCell ref="AU22:AX22"/>
    <mergeCell ref="O22:Q22"/>
    <mergeCell ref="R22:S22"/>
    <mergeCell ref="T22:V22"/>
    <mergeCell ref="W22:Y22"/>
    <mergeCell ref="Z22:AB22"/>
    <mergeCell ref="AC22:AD22"/>
    <mergeCell ref="AK21:AN21"/>
    <mergeCell ref="AO21:AQ21"/>
    <mergeCell ref="AR21:AT21"/>
    <mergeCell ref="AU21:AX21"/>
    <mergeCell ref="AY21:BA21"/>
    <mergeCell ref="A22:A25"/>
    <mergeCell ref="C22:F22"/>
    <mergeCell ref="G22:H22"/>
    <mergeCell ref="I22:K22"/>
    <mergeCell ref="L22:N22"/>
    <mergeCell ref="T21:V21"/>
    <mergeCell ref="W21:Y21"/>
    <mergeCell ref="Z21:AB21"/>
    <mergeCell ref="AC21:AD21"/>
    <mergeCell ref="AE21:AH21"/>
    <mergeCell ref="AI21:AJ21"/>
    <mergeCell ref="B21:F21"/>
    <mergeCell ref="G21:H21"/>
    <mergeCell ref="I21:K21"/>
    <mergeCell ref="L21:N21"/>
    <mergeCell ref="O21:Q21"/>
    <mergeCell ref="R21:S21"/>
    <mergeCell ref="AI20:AJ20"/>
    <mergeCell ref="AK20:AN20"/>
    <mergeCell ref="AO20:AQ20"/>
    <mergeCell ref="AR20:AT20"/>
    <mergeCell ref="AU20:AX20"/>
    <mergeCell ref="AY20:BA20"/>
    <mergeCell ref="R20:S20"/>
    <mergeCell ref="T20:V20"/>
    <mergeCell ref="W20:Y20"/>
    <mergeCell ref="Z20:AB20"/>
    <mergeCell ref="AC20:AD20"/>
    <mergeCell ref="AE20:AH20"/>
    <mergeCell ref="AK19:AN19"/>
    <mergeCell ref="AO19:AQ19"/>
    <mergeCell ref="AR19:AT19"/>
    <mergeCell ref="AU19:AX19"/>
    <mergeCell ref="AY19:BA19"/>
    <mergeCell ref="C20:F20"/>
    <mergeCell ref="G20:H20"/>
    <mergeCell ref="I20:K20"/>
    <mergeCell ref="L20:N20"/>
    <mergeCell ref="O20:Q20"/>
    <mergeCell ref="T19:V19"/>
    <mergeCell ref="W19:Y19"/>
    <mergeCell ref="Z19:AB19"/>
    <mergeCell ref="AC19:AD19"/>
    <mergeCell ref="AE19:AH19"/>
    <mergeCell ref="AI19:AJ19"/>
    <mergeCell ref="C19:F19"/>
    <mergeCell ref="G19:H19"/>
    <mergeCell ref="I19:K19"/>
    <mergeCell ref="L19:N19"/>
    <mergeCell ref="O19:Q19"/>
    <mergeCell ref="R19:S19"/>
    <mergeCell ref="AI18:AJ18"/>
    <mergeCell ref="AK18:AN18"/>
    <mergeCell ref="AO18:AQ18"/>
    <mergeCell ref="AR18:AT18"/>
    <mergeCell ref="AU18:AX18"/>
    <mergeCell ref="AY18:BA18"/>
    <mergeCell ref="R18:S18"/>
    <mergeCell ref="T18:V18"/>
    <mergeCell ref="W18:Y18"/>
    <mergeCell ref="Z18:AB18"/>
    <mergeCell ref="AC18:AD18"/>
    <mergeCell ref="AE18:AH18"/>
    <mergeCell ref="AK17:AN17"/>
    <mergeCell ref="AO17:AQ17"/>
    <mergeCell ref="AR17:AT17"/>
    <mergeCell ref="AU17:AX17"/>
    <mergeCell ref="AY17:BA17"/>
    <mergeCell ref="C18:F18"/>
    <mergeCell ref="G18:H18"/>
    <mergeCell ref="I18:K18"/>
    <mergeCell ref="L18:N18"/>
    <mergeCell ref="O18:Q18"/>
    <mergeCell ref="T17:V17"/>
    <mergeCell ref="W17:Y17"/>
    <mergeCell ref="Z17:AB17"/>
    <mergeCell ref="AC17:AD17"/>
    <mergeCell ref="AE17:AH17"/>
    <mergeCell ref="AI17:AJ17"/>
    <mergeCell ref="C17:F17"/>
    <mergeCell ref="G17:H17"/>
    <mergeCell ref="I17:K17"/>
    <mergeCell ref="L17:N17"/>
    <mergeCell ref="O17:Q17"/>
    <mergeCell ref="R17:S17"/>
    <mergeCell ref="AI16:AJ16"/>
    <mergeCell ref="AK16:AN16"/>
    <mergeCell ref="AO16:AQ16"/>
    <mergeCell ref="AR16:AT16"/>
    <mergeCell ref="AU16:AX16"/>
    <mergeCell ref="AY16:BA16"/>
    <mergeCell ref="R16:S16"/>
    <mergeCell ref="T16:V16"/>
    <mergeCell ref="W16:Y16"/>
    <mergeCell ref="Z16:AB16"/>
    <mergeCell ref="AC16:AD16"/>
    <mergeCell ref="AE16:AH16"/>
    <mergeCell ref="AK15:AN15"/>
    <mergeCell ref="AO15:AQ15"/>
    <mergeCell ref="AR15:AT15"/>
    <mergeCell ref="AU15:AX15"/>
    <mergeCell ref="AY15:BA15"/>
    <mergeCell ref="C16:F16"/>
    <mergeCell ref="G16:H16"/>
    <mergeCell ref="I16:K16"/>
    <mergeCell ref="L16:N16"/>
    <mergeCell ref="O16:Q16"/>
    <mergeCell ref="T15:V15"/>
    <mergeCell ref="W15:Y15"/>
    <mergeCell ref="Z15:AB15"/>
    <mergeCell ref="AC15:AD15"/>
    <mergeCell ref="AE15:AH15"/>
    <mergeCell ref="AI15:AJ15"/>
    <mergeCell ref="AO14:AQ14"/>
    <mergeCell ref="AR14:AT14"/>
    <mergeCell ref="AU14:AX14"/>
    <mergeCell ref="AY14:BA14"/>
    <mergeCell ref="C15:F15"/>
    <mergeCell ref="G15:H15"/>
    <mergeCell ref="I15:K15"/>
    <mergeCell ref="L15:N15"/>
    <mergeCell ref="O15:Q15"/>
    <mergeCell ref="R15:S15"/>
    <mergeCell ref="W14:Y14"/>
    <mergeCell ref="Z14:AB14"/>
    <mergeCell ref="AC14:AD14"/>
    <mergeCell ref="AE14:AH14"/>
    <mergeCell ref="AI14:AJ14"/>
    <mergeCell ref="AK14:AN14"/>
    <mergeCell ref="AU13:AX13"/>
    <mergeCell ref="AY13:BA13"/>
    <mergeCell ref="A14:A21"/>
    <mergeCell ref="C14:F14"/>
    <mergeCell ref="G14:H14"/>
    <mergeCell ref="I14:K14"/>
    <mergeCell ref="L14:N14"/>
    <mergeCell ref="O14:Q14"/>
    <mergeCell ref="R14:S14"/>
    <mergeCell ref="T14:V14"/>
    <mergeCell ref="AC13:AD13"/>
    <mergeCell ref="AE13:AH13"/>
    <mergeCell ref="AI13:AJ13"/>
    <mergeCell ref="AK13:AN13"/>
    <mergeCell ref="AO13:AQ13"/>
    <mergeCell ref="AR13:AT13"/>
    <mergeCell ref="L13:N13"/>
    <mergeCell ref="O13:Q13"/>
    <mergeCell ref="R13:S13"/>
    <mergeCell ref="T13:V13"/>
    <mergeCell ref="W13:Y13"/>
    <mergeCell ref="Z13:AB13"/>
    <mergeCell ref="AV5:AX5"/>
    <mergeCell ref="AY5:BA5"/>
    <mergeCell ref="A12:F13"/>
    <mergeCell ref="G12:Q12"/>
    <mergeCell ref="R12:Y12"/>
    <mergeCell ref="Z12:AB12"/>
    <mergeCell ref="AC12:AN12"/>
    <mergeCell ref="AO12:BA12"/>
    <mergeCell ref="G13:H13"/>
    <mergeCell ref="I13:K13"/>
    <mergeCell ref="AD5:AF5"/>
    <mergeCell ref="AG5:AI5"/>
    <mergeCell ref="AP5:AR5"/>
    <mergeCell ref="AS5:AU5"/>
    <mergeCell ref="AJ5:AL5"/>
    <mergeCell ref="AM5:AO5"/>
    <mergeCell ref="R5:S5"/>
    <mergeCell ref="T5:U5"/>
    <mergeCell ref="V5:W5"/>
    <mergeCell ref="X5:Y5"/>
    <mergeCell ref="Z5:AA5"/>
    <mergeCell ref="AB5:AC5"/>
    <mergeCell ref="AS4:AU4"/>
    <mergeCell ref="AV4:AX4"/>
    <mergeCell ref="A5:C5"/>
    <mergeCell ref="D5:E5"/>
    <mergeCell ref="F5:G5"/>
    <mergeCell ref="H5:I5"/>
    <mergeCell ref="J5:K5"/>
    <mergeCell ref="L5:M5"/>
    <mergeCell ref="N5:O5"/>
    <mergeCell ref="P5:Q5"/>
    <mergeCell ref="AB4:AC4"/>
    <mergeCell ref="AD4:AF4"/>
    <mergeCell ref="AG4:AI4"/>
    <mergeCell ref="AJ4:AK4"/>
    <mergeCell ref="AL4:AO4"/>
    <mergeCell ref="AP4:AR4"/>
    <mergeCell ref="P4:Q4"/>
    <mergeCell ref="R4:S4"/>
    <mergeCell ref="T4:U4"/>
    <mergeCell ref="V4:W4"/>
    <mergeCell ref="X4:Y4"/>
    <mergeCell ref="Z4:AA4"/>
    <mergeCell ref="A3:C4"/>
    <mergeCell ref="D3:AC3"/>
    <mergeCell ref="AE3:AX3"/>
    <mergeCell ref="AY3:BA4"/>
    <mergeCell ref="D4:E4"/>
    <mergeCell ref="F4:G4"/>
    <mergeCell ref="H4:I4"/>
    <mergeCell ref="J4:K4"/>
    <mergeCell ref="L4:M4"/>
    <mergeCell ref="N4:O4"/>
  </mergeCells>
  <printOptions/>
  <pageMargins left="0.3937007874015748" right="0.1968503937007874" top="0.9055118110236221" bottom="0.7086614173228347" header="0.1968503937007874" footer="0.35433070866141736"/>
  <pageSetup firstPageNumber="28" useFirstPageNumber="1" fitToHeight="1" fitToWidth="1" horizontalDpi="600" verticalDpi="600" orientation="landscape" paperSize="9" scale="83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31">
      <selection activeCell="C9" sqref="C9"/>
    </sheetView>
  </sheetViews>
  <sheetFormatPr defaultColWidth="9.00390625" defaultRowHeight="13.5"/>
  <cols>
    <col min="1" max="1" width="5.625" style="375" customWidth="1"/>
    <col min="2" max="2" width="11.25390625" style="375" customWidth="1"/>
    <col min="3" max="16384" width="9.00390625" style="375" customWidth="1"/>
  </cols>
  <sheetData>
    <row r="1" ht="21" customHeight="1"/>
    <row r="2" spans="1:9" ht="21">
      <c r="A2" s="907" t="s">
        <v>320</v>
      </c>
      <c r="B2" s="907"/>
      <c r="C2" s="907"/>
      <c r="D2" s="907"/>
      <c r="E2" s="907"/>
      <c r="F2" s="907"/>
      <c r="G2" s="907"/>
      <c r="H2" s="907"/>
      <c r="I2" s="907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>
      <c r="A50" s="377"/>
    </row>
    <row r="51" ht="13.5">
      <c r="A51" s="377"/>
    </row>
    <row r="52" spans="1:2" ht="13.5">
      <c r="A52" s="377"/>
      <c r="B52" s="376" t="s">
        <v>311</v>
      </c>
    </row>
    <row r="53" ht="13.5">
      <c r="B53" s="376" t="s">
        <v>312</v>
      </c>
    </row>
    <row r="54" ht="13.5">
      <c r="B54" s="376" t="s">
        <v>313</v>
      </c>
    </row>
    <row r="55" ht="13.5">
      <c r="B55" s="376" t="s">
        <v>321</v>
      </c>
    </row>
    <row r="56" ht="13.5">
      <c r="B56" s="376" t="s">
        <v>359</v>
      </c>
    </row>
    <row r="57" ht="13.5">
      <c r="B57" s="376" t="s">
        <v>368</v>
      </c>
    </row>
    <row r="58" ht="13.5">
      <c r="B58" s="376" t="s">
        <v>384</v>
      </c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r:id="rId2"/>
  <headerFooter>
    <oddFooter>&amp;C－&amp;P－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C9" sqref="C9"/>
    </sheetView>
  </sheetViews>
  <sheetFormatPr defaultColWidth="9.00390625" defaultRowHeight="13.5"/>
  <cols>
    <col min="1" max="1" width="17.375" style="0" customWidth="1"/>
    <col min="2" max="6" width="10.00390625" style="0" customWidth="1"/>
  </cols>
  <sheetData>
    <row r="1" ht="15.75" customHeight="1">
      <c r="A1" s="424" t="s">
        <v>363</v>
      </c>
    </row>
    <row r="2" spans="1:13" ht="15.75" customHeight="1">
      <c r="A2" s="424"/>
      <c r="B2" s="477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.75" customHeight="1" thickBot="1">
      <c r="A3" s="425" t="s">
        <v>385</v>
      </c>
      <c r="B3" s="426"/>
      <c r="C3" s="461"/>
      <c r="D3" s="461"/>
      <c r="E3" s="461"/>
      <c r="F3" s="427" t="s">
        <v>386</v>
      </c>
      <c r="G3" s="170"/>
      <c r="H3" s="170"/>
      <c r="I3" s="170"/>
      <c r="J3" s="170"/>
      <c r="K3" s="170"/>
      <c r="L3" s="170"/>
      <c r="M3" s="170"/>
    </row>
    <row r="4" spans="1:13" ht="15.75" customHeight="1">
      <c r="A4" s="428" t="s">
        <v>387</v>
      </c>
      <c r="B4" s="478" t="s">
        <v>360</v>
      </c>
      <c r="C4" s="429" t="s">
        <v>361</v>
      </c>
      <c r="D4" s="429" t="s">
        <v>362</v>
      </c>
      <c r="E4" s="429" t="s">
        <v>369</v>
      </c>
      <c r="F4" s="430" t="s">
        <v>401</v>
      </c>
      <c r="G4" s="170"/>
      <c r="H4" s="170"/>
      <c r="I4" s="170"/>
      <c r="J4" s="170"/>
      <c r="K4" s="170"/>
      <c r="L4" s="170"/>
      <c r="M4" s="170"/>
    </row>
    <row r="5" spans="1:13" ht="15.75" customHeight="1">
      <c r="A5" s="431" t="s">
        <v>388</v>
      </c>
      <c r="B5" s="479">
        <v>12789</v>
      </c>
      <c r="C5" s="432">
        <v>10968</v>
      </c>
      <c r="D5" s="432">
        <v>21252</v>
      </c>
      <c r="E5" s="432">
        <v>12041</v>
      </c>
      <c r="F5" s="433">
        <v>11020</v>
      </c>
      <c r="G5" s="170"/>
      <c r="H5" s="170"/>
      <c r="I5" s="170"/>
      <c r="J5" s="170"/>
      <c r="K5" s="170"/>
      <c r="L5" s="170"/>
      <c r="M5" s="170"/>
    </row>
    <row r="6" spans="1:13" ht="15.75" customHeight="1">
      <c r="A6" s="431" t="s">
        <v>389</v>
      </c>
      <c r="B6" s="479">
        <v>23697</v>
      </c>
      <c r="C6" s="432">
        <v>22869</v>
      </c>
      <c r="D6" s="432">
        <v>3304</v>
      </c>
      <c r="E6" s="432">
        <v>7480</v>
      </c>
      <c r="F6" s="433">
        <v>8948</v>
      </c>
      <c r="G6" s="170"/>
      <c r="H6" s="170"/>
      <c r="I6" s="170"/>
      <c r="J6" s="170"/>
      <c r="K6" s="170"/>
      <c r="L6" s="170"/>
      <c r="M6" s="170"/>
    </row>
    <row r="7" spans="1:13" ht="15.75" customHeight="1">
      <c r="A7" s="431" t="s">
        <v>390</v>
      </c>
      <c r="B7" s="479">
        <v>509758</v>
      </c>
      <c r="C7" s="432">
        <v>538718</v>
      </c>
      <c r="D7" s="432">
        <v>621141</v>
      </c>
      <c r="E7" s="432">
        <v>699284</v>
      </c>
      <c r="F7" s="433">
        <v>564360</v>
      </c>
      <c r="G7" s="170"/>
      <c r="H7" s="170"/>
      <c r="I7" s="170"/>
      <c r="J7" s="170"/>
      <c r="K7" s="170"/>
      <c r="L7" s="170"/>
      <c r="M7" s="170"/>
    </row>
    <row r="8" spans="1:13" ht="15.75" customHeight="1">
      <c r="A8" s="434" t="s">
        <v>391</v>
      </c>
      <c r="B8" s="479">
        <v>739243</v>
      </c>
      <c r="C8" s="432">
        <v>642483</v>
      </c>
      <c r="D8" s="432">
        <v>640744</v>
      </c>
      <c r="E8" s="432">
        <v>790881</v>
      </c>
      <c r="F8" s="433">
        <v>763698</v>
      </c>
      <c r="G8" s="170"/>
      <c r="H8" s="170"/>
      <c r="I8" s="170"/>
      <c r="J8" s="170"/>
      <c r="K8" s="170"/>
      <c r="L8" s="170"/>
      <c r="M8" s="170"/>
    </row>
    <row r="9" spans="1:13" ht="15.75" customHeight="1">
      <c r="A9" s="431" t="s">
        <v>392</v>
      </c>
      <c r="B9" s="479">
        <v>52769</v>
      </c>
      <c r="C9" s="432">
        <v>49350</v>
      </c>
      <c r="D9" s="432">
        <v>43570</v>
      </c>
      <c r="E9" s="432">
        <v>50444</v>
      </c>
      <c r="F9" s="433">
        <v>42391</v>
      </c>
      <c r="G9" s="170"/>
      <c r="H9" s="170"/>
      <c r="I9" s="170"/>
      <c r="J9" s="170"/>
      <c r="K9" s="170"/>
      <c r="L9" s="170"/>
      <c r="M9" s="170"/>
    </row>
    <row r="10" spans="1:13" ht="15.75" customHeight="1">
      <c r="A10" s="434" t="s">
        <v>393</v>
      </c>
      <c r="B10" s="479">
        <v>151981</v>
      </c>
      <c r="C10" s="432">
        <v>179903</v>
      </c>
      <c r="D10" s="432">
        <v>157027</v>
      </c>
      <c r="E10" s="432">
        <v>176869</v>
      </c>
      <c r="F10" s="433">
        <v>165512</v>
      </c>
      <c r="G10" s="170"/>
      <c r="H10" s="170"/>
      <c r="I10" s="170"/>
      <c r="J10" s="170"/>
      <c r="K10" s="170"/>
      <c r="L10" s="170"/>
      <c r="M10" s="170"/>
    </row>
    <row r="11" spans="1:13" ht="15.75" customHeight="1">
      <c r="A11" s="434" t="s">
        <v>394</v>
      </c>
      <c r="B11" s="479">
        <v>699618</v>
      </c>
      <c r="C11" s="432">
        <v>672755</v>
      </c>
      <c r="D11" s="432">
        <v>726528</v>
      </c>
      <c r="E11" s="432">
        <v>709483</v>
      </c>
      <c r="F11" s="433">
        <v>723828</v>
      </c>
      <c r="G11" s="170"/>
      <c r="H11" s="170"/>
      <c r="I11" s="170"/>
      <c r="J11" s="170"/>
      <c r="K11" s="170"/>
      <c r="L11" s="170"/>
      <c r="M11" s="170"/>
    </row>
    <row r="12" spans="1:13" ht="15.75" customHeight="1">
      <c r="A12" s="434" t="s">
        <v>395</v>
      </c>
      <c r="B12" s="479">
        <v>667691</v>
      </c>
      <c r="C12" s="432">
        <v>403136</v>
      </c>
      <c r="D12" s="432">
        <v>407362</v>
      </c>
      <c r="E12" s="432">
        <v>422480</v>
      </c>
      <c r="F12" s="433">
        <v>391679</v>
      </c>
      <c r="G12" s="170"/>
      <c r="H12" s="170"/>
      <c r="I12" s="170"/>
      <c r="J12" s="170"/>
      <c r="K12" s="170"/>
      <c r="L12" s="170"/>
      <c r="M12" s="170"/>
    </row>
    <row r="13" spans="1:13" ht="15.75" customHeight="1">
      <c r="A13" s="431" t="s">
        <v>396</v>
      </c>
      <c r="B13" s="479">
        <v>185239</v>
      </c>
      <c r="C13" s="432">
        <v>236386</v>
      </c>
      <c r="D13" s="432">
        <v>244518</v>
      </c>
      <c r="E13" s="432">
        <v>236185</v>
      </c>
      <c r="F13" s="433">
        <v>249609</v>
      </c>
      <c r="G13" s="170"/>
      <c r="H13" s="170"/>
      <c r="I13" s="170"/>
      <c r="J13" s="170"/>
      <c r="K13" s="170"/>
      <c r="L13" s="170"/>
      <c r="M13" s="170"/>
    </row>
    <row r="14" spans="1:13" ht="15.75" customHeight="1">
      <c r="A14" s="434" t="s">
        <v>397</v>
      </c>
      <c r="B14" s="479">
        <v>751186</v>
      </c>
      <c r="C14" s="432">
        <v>748235</v>
      </c>
      <c r="D14" s="432">
        <v>760169</v>
      </c>
      <c r="E14" s="432">
        <v>762631</v>
      </c>
      <c r="F14" s="433">
        <v>782989</v>
      </c>
      <c r="G14" s="170"/>
      <c r="H14" s="170"/>
      <c r="I14" s="170"/>
      <c r="J14" s="170"/>
      <c r="K14" s="170"/>
      <c r="L14" s="170"/>
      <c r="M14" s="170"/>
    </row>
    <row r="15" spans="1:13" ht="15.75" customHeight="1">
      <c r="A15" s="431" t="s">
        <v>398</v>
      </c>
      <c r="B15" s="479">
        <v>80</v>
      </c>
      <c r="C15" s="432">
        <v>93</v>
      </c>
      <c r="D15" s="432">
        <v>158</v>
      </c>
      <c r="E15" s="432">
        <v>2464</v>
      </c>
      <c r="F15" s="433">
        <v>1616</v>
      </c>
      <c r="G15" s="170"/>
      <c r="H15" s="170"/>
      <c r="I15" s="170"/>
      <c r="J15" s="170"/>
      <c r="K15" s="170"/>
      <c r="L15" s="170"/>
      <c r="M15" s="170"/>
    </row>
    <row r="16" spans="1:13" ht="15.75" customHeight="1" thickBot="1">
      <c r="A16" s="435" t="s">
        <v>399</v>
      </c>
      <c r="B16" s="480">
        <f>SUM(B5:B15)</f>
        <v>3794051</v>
      </c>
      <c r="C16" s="436">
        <f>SUM(C5:C15)</f>
        <v>3504896</v>
      </c>
      <c r="D16" s="436">
        <f>SUM(D5:D15)</f>
        <v>3625773</v>
      </c>
      <c r="E16" s="436">
        <f>SUM(E5:E15)</f>
        <v>3870242</v>
      </c>
      <c r="F16" s="437">
        <f>SUM(F5:F15)</f>
        <v>3705650</v>
      </c>
      <c r="G16" s="170"/>
      <c r="H16" s="170"/>
      <c r="I16" s="170"/>
      <c r="J16" s="170"/>
      <c r="K16" s="170"/>
      <c r="L16" s="170"/>
      <c r="M16" s="170"/>
    </row>
    <row r="17" spans="1:13" ht="15.75" customHeight="1">
      <c r="A17" s="461"/>
      <c r="B17" s="461"/>
      <c r="C17" s="461"/>
      <c r="D17" s="461"/>
      <c r="E17" s="461"/>
      <c r="F17" s="461"/>
      <c r="G17" s="170"/>
      <c r="H17" s="170"/>
      <c r="I17" s="170"/>
      <c r="J17" s="170"/>
      <c r="K17" s="170"/>
      <c r="L17" s="170"/>
      <c r="M17" s="170"/>
    </row>
    <row r="18" spans="1:13" ht="15.75" customHeight="1" thickBot="1">
      <c r="A18" s="438" t="s">
        <v>400</v>
      </c>
      <c r="B18" s="461"/>
      <c r="C18" s="461"/>
      <c r="D18" s="461"/>
      <c r="E18" s="461"/>
      <c r="F18" s="427" t="s">
        <v>386</v>
      </c>
      <c r="G18" s="170"/>
      <c r="H18" s="170"/>
      <c r="I18" s="170"/>
      <c r="J18" s="170"/>
      <c r="K18" s="170"/>
      <c r="L18" s="170"/>
      <c r="M18" s="170"/>
    </row>
    <row r="19" spans="1:13" ht="15.75" customHeight="1">
      <c r="A19" s="428" t="s">
        <v>387</v>
      </c>
      <c r="B19" s="478" t="s">
        <v>360</v>
      </c>
      <c r="C19" s="429" t="s">
        <v>361</v>
      </c>
      <c r="D19" s="429" t="s">
        <v>362</v>
      </c>
      <c r="E19" s="429" t="s">
        <v>369</v>
      </c>
      <c r="F19" s="430" t="s">
        <v>401</v>
      </c>
      <c r="G19" s="170"/>
      <c r="H19" s="170"/>
      <c r="I19" s="170"/>
      <c r="J19" s="170"/>
      <c r="K19" s="170"/>
      <c r="L19" s="170"/>
      <c r="M19" s="170"/>
    </row>
    <row r="20" spans="1:13" ht="15.75" customHeight="1">
      <c r="A20" s="431" t="s">
        <v>388</v>
      </c>
      <c r="B20" s="479">
        <v>352</v>
      </c>
      <c r="C20" s="432">
        <v>58</v>
      </c>
      <c r="D20" s="432">
        <v>99</v>
      </c>
      <c r="E20" s="432">
        <v>66</v>
      </c>
      <c r="F20" s="433">
        <f>17+6</f>
        <v>23</v>
      </c>
      <c r="G20" s="170"/>
      <c r="H20" s="170"/>
      <c r="I20" s="170"/>
      <c r="J20" s="170"/>
      <c r="K20" s="170"/>
      <c r="L20" s="170"/>
      <c r="M20" s="170"/>
    </row>
    <row r="21" spans="1:13" ht="15.75" customHeight="1">
      <c r="A21" s="431" t="s">
        <v>389</v>
      </c>
      <c r="B21" s="479">
        <v>497612</v>
      </c>
      <c r="C21" s="432">
        <v>31880</v>
      </c>
      <c r="D21" s="432">
        <v>97883</v>
      </c>
      <c r="E21" s="432">
        <v>61348</v>
      </c>
      <c r="F21" s="433">
        <v>83081</v>
      </c>
      <c r="G21" s="170"/>
      <c r="H21" s="170"/>
      <c r="I21" s="170"/>
      <c r="J21" s="170"/>
      <c r="K21" s="170"/>
      <c r="L21" s="170"/>
      <c r="M21" s="170"/>
    </row>
    <row r="22" spans="1:13" ht="15.75" customHeight="1">
      <c r="A22" s="431" t="s">
        <v>390</v>
      </c>
      <c r="B22" s="479">
        <v>433301</v>
      </c>
      <c r="C22" s="432">
        <v>491355</v>
      </c>
      <c r="D22" s="432">
        <v>577969</v>
      </c>
      <c r="E22" s="432">
        <v>515597</v>
      </c>
      <c r="F22" s="433">
        <f>20537+460868</f>
        <v>481405</v>
      </c>
      <c r="G22" s="170"/>
      <c r="H22" s="170"/>
      <c r="I22" s="170"/>
      <c r="J22" s="170"/>
      <c r="K22" s="170"/>
      <c r="L22" s="170"/>
      <c r="M22" s="170"/>
    </row>
    <row r="23" spans="1:13" ht="15.75" customHeight="1">
      <c r="A23" s="434" t="s">
        <v>391</v>
      </c>
      <c r="B23" s="479">
        <v>776682</v>
      </c>
      <c r="C23" s="432">
        <v>682562</v>
      </c>
      <c r="D23" s="432">
        <v>716703</v>
      </c>
      <c r="E23" s="432">
        <v>821690</v>
      </c>
      <c r="F23" s="433">
        <f>46779+813017</f>
        <v>859796</v>
      </c>
      <c r="G23" s="170"/>
      <c r="H23" s="170"/>
      <c r="I23" s="170"/>
      <c r="J23" s="170"/>
      <c r="K23" s="170"/>
      <c r="L23" s="170"/>
      <c r="M23" s="170"/>
    </row>
    <row r="24" spans="1:13" ht="15.75" customHeight="1">
      <c r="A24" s="431" t="s">
        <v>392</v>
      </c>
      <c r="B24" s="479">
        <v>76421</v>
      </c>
      <c r="C24" s="432">
        <v>136499</v>
      </c>
      <c r="D24" s="432">
        <v>39284</v>
      </c>
      <c r="E24" s="432">
        <v>76558</v>
      </c>
      <c r="F24" s="433">
        <f>33+39201</f>
        <v>39234</v>
      </c>
      <c r="G24" s="170"/>
      <c r="H24" s="170"/>
      <c r="I24" s="170"/>
      <c r="J24" s="170"/>
      <c r="K24" s="170"/>
      <c r="L24" s="170"/>
      <c r="M24" s="170"/>
    </row>
    <row r="25" spans="1:13" ht="15.75" customHeight="1">
      <c r="A25" s="434" t="s">
        <v>393</v>
      </c>
      <c r="B25" s="479">
        <v>487346</v>
      </c>
      <c r="C25" s="432">
        <v>543326</v>
      </c>
      <c r="D25" s="432">
        <v>450094</v>
      </c>
      <c r="E25" s="432">
        <v>458444</v>
      </c>
      <c r="F25" s="433">
        <f>8844+377401</f>
        <v>386245</v>
      </c>
      <c r="G25" s="170"/>
      <c r="H25" s="170"/>
      <c r="I25" s="170"/>
      <c r="J25" s="170"/>
      <c r="K25" s="170"/>
      <c r="L25" s="170"/>
      <c r="M25" s="170"/>
    </row>
    <row r="26" spans="1:13" ht="15.75" customHeight="1">
      <c r="A26" s="434" t="s">
        <v>394</v>
      </c>
      <c r="B26" s="479">
        <v>921528</v>
      </c>
      <c r="C26" s="432">
        <v>909673</v>
      </c>
      <c r="D26" s="432">
        <v>809791</v>
      </c>
      <c r="E26" s="432">
        <v>853480</v>
      </c>
      <c r="F26" s="433">
        <f>147852+722077</f>
        <v>869929</v>
      </c>
      <c r="G26" s="170"/>
      <c r="H26" s="170"/>
      <c r="I26" s="170"/>
      <c r="J26" s="170"/>
      <c r="K26" s="170"/>
      <c r="L26" s="170"/>
      <c r="M26" s="170"/>
    </row>
    <row r="27" spans="1:13" ht="15.75" customHeight="1">
      <c r="A27" s="434" t="s">
        <v>395</v>
      </c>
      <c r="B27" s="479">
        <v>1803372</v>
      </c>
      <c r="C27" s="432">
        <v>1089592</v>
      </c>
      <c r="D27" s="432">
        <v>1117709</v>
      </c>
      <c r="E27" s="432">
        <v>1150472</v>
      </c>
      <c r="F27" s="433">
        <f>70063+1179057</f>
        <v>1249120</v>
      </c>
      <c r="G27" s="170"/>
      <c r="H27" s="170"/>
      <c r="I27" s="170"/>
      <c r="J27" s="170"/>
      <c r="K27" s="170"/>
      <c r="L27" s="170"/>
      <c r="M27" s="170"/>
    </row>
    <row r="28" spans="1:13" ht="15.75" customHeight="1">
      <c r="A28" s="431" t="s">
        <v>396</v>
      </c>
      <c r="B28" s="479">
        <v>75079</v>
      </c>
      <c r="C28" s="432">
        <v>73451</v>
      </c>
      <c r="D28" s="432">
        <v>115710</v>
      </c>
      <c r="E28" s="432">
        <v>98745</v>
      </c>
      <c r="F28" s="433">
        <f>967+110162</f>
        <v>111129</v>
      </c>
      <c r="G28" s="170"/>
      <c r="H28" s="170"/>
      <c r="I28" s="170"/>
      <c r="J28" s="170"/>
      <c r="K28" s="170"/>
      <c r="L28" s="170"/>
      <c r="M28" s="170"/>
    </row>
    <row r="29" spans="1:13" ht="15.75" customHeight="1">
      <c r="A29" s="434" t="s">
        <v>397</v>
      </c>
      <c r="B29" s="479">
        <v>493083</v>
      </c>
      <c r="C29" s="432">
        <v>549955</v>
      </c>
      <c r="D29" s="432">
        <v>453691</v>
      </c>
      <c r="E29" s="432">
        <v>519485</v>
      </c>
      <c r="F29" s="433">
        <f>42742+434363</f>
        <v>477105</v>
      </c>
      <c r="G29" s="170"/>
      <c r="H29" s="170"/>
      <c r="I29" s="170"/>
      <c r="J29" s="170"/>
      <c r="K29" s="170"/>
      <c r="L29" s="170"/>
      <c r="M29" s="170"/>
    </row>
    <row r="30" spans="1:13" ht="15.75" customHeight="1">
      <c r="A30" s="431" t="s">
        <v>398</v>
      </c>
      <c r="B30" s="479">
        <v>0</v>
      </c>
      <c r="C30" s="432">
        <v>0</v>
      </c>
      <c r="D30" s="432">
        <v>4</v>
      </c>
      <c r="E30" s="432">
        <v>140</v>
      </c>
      <c r="F30" s="433">
        <v>168</v>
      </c>
      <c r="G30" s="170"/>
      <c r="H30" s="170"/>
      <c r="I30" s="170"/>
      <c r="J30" s="170"/>
      <c r="K30" s="170"/>
      <c r="L30" s="170"/>
      <c r="M30" s="170"/>
    </row>
    <row r="31" spans="1:13" ht="15.75" customHeight="1" thickBot="1">
      <c r="A31" s="435" t="s">
        <v>399</v>
      </c>
      <c r="B31" s="480">
        <f>SUM(B20:B30)</f>
        <v>5564776</v>
      </c>
      <c r="C31" s="436">
        <f>SUM(C20:C30)</f>
        <v>4508351</v>
      </c>
      <c r="D31" s="436">
        <f>SUM(D20:D30)</f>
        <v>4378937</v>
      </c>
      <c r="E31" s="436">
        <f>SUM(E20:E30)</f>
        <v>4556025</v>
      </c>
      <c r="F31" s="437">
        <f>SUM(F20:F30)</f>
        <v>4557235</v>
      </c>
      <c r="G31" s="170"/>
      <c r="H31" s="170"/>
      <c r="I31" s="170"/>
      <c r="J31" s="170"/>
      <c r="K31" s="170"/>
      <c r="L31" s="170"/>
      <c r="M31" s="170"/>
    </row>
    <row r="32" spans="1:13" ht="15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3" ht="13.5">
      <c r="F33" s="481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30" useFirstPageNumber="1" horizontalDpi="600" verticalDpi="600" orientation="landscape" paperSize="9" r:id="rId2"/>
  <headerFooter>
    <oddFooter>&amp;C－&amp;P－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O56"/>
  <sheetViews>
    <sheetView zoomScale="70" zoomScaleNormal="70" zoomScalePageLayoutView="0" workbookViewId="0" topLeftCell="Z31">
      <selection activeCell="CR54" sqref="CR54"/>
    </sheetView>
  </sheetViews>
  <sheetFormatPr defaultColWidth="10.625" defaultRowHeight="19.5" customHeight="1"/>
  <cols>
    <col min="1" max="5" width="4.625" style="558" customWidth="1"/>
    <col min="6" max="6" width="24.625" style="558" customWidth="1"/>
    <col min="7" max="106" width="2.125" style="558" customWidth="1"/>
    <col min="107" max="107" width="2.375" style="558" customWidth="1"/>
    <col min="108" max="125" width="4.00390625" style="558" customWidth="1"/>
    <col min="126" max="128" width="3.375" style="558" customWidth="1"/>
    <col min="129" max="129" width="2.625" style="558" customWidth="1"/>
    <col min="130" max="130" width="4.625" style="558" customWidth="1"/>
    <col min="131" max="131" width="2.625" style="558" customWidth="1"/>
    <col min="132" max="137" width="3.375" style="558" customWidth="1"/>
    <col min="138" max="138" width="5.375" style="558" customWidth="1"/>
    <col min="139" max="16384" width="10.625" style="558" customWidth="1"/>
  </cols>
  <sheetData>
    <row r="1" spans="1:5" ht="19.5" customHeight="1">
      <c r="A1" s="557" t="s">
        <v>420</v>
      </c>
      <c r="B1" s="556"/>
      <c r="C1" s="556"/>
      <c r="D1" s="556"/>
      <c r="E1" s="556"/>
    </row>
    <row r="2" spans="1:136" ht="30" customHeight="1">
      <c r="A2" s="367" t="s">
        <v>461</v>
      </c>
      <c r="B2" s="556"/>
      <c r="C2" s="556"/>
      <c r="D2" s="556"/>
      <c r="CV2" s="556"/>
      <c r="CW2" s="556"/>
      <c r="CX2" s="556"/>
      <c r="CY2" s="556"/>
      <c r="CZ2" s="556"/>
      <c r="DA2" s="556"/>
      <c r="DB2" s="363" t="s">
        <v>350</v>
      </c>
      <c r="EF2" s="313"/>
    </row>
    <row r="3" spans="1:120" ht="15" customHeight="1">
      <c r="A3" s="908" t="s">
        <v>351</v>
      </c>
      <c r="B3" s="909"/>
      <c r="C3" s="909"/>
      <c r="D3" s="909"/>
      <c r="E3" s="909"/>
      <c r="F3" s="910"/>
      <c r="G3" s="917" t="s">
        <v>421</v>
      </c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9"/>
      <c r="AA3" s="917" t="s">
        <v>315</v>
      </c>
      <c r="AB3" s="918"/>
      <c r="AC3" s="918"/>
      <c r="AD3" s="918"/>
      <c r="AE3" s="918"/>
      <c r="AF3" s="918"/>
      <c r="AG3" s="918"/>
      <c r="AH3" s="918"/>
      <c r="AI3" s="918"/>
      <c r="AJ3" s="918"/>
      <c r="AK3" s="918"/>
      <c r="AL3" s="918"/>
      <c r="AM3" s="918"/>
      <c r="AN3" s="918"/>
      <c r="AO3" s="918"/>
      <c r="AP3" s="918"/>
      <c r="AQ3" s="918"/>
      <c r="AR3" s="918"/>
      <c r="AS3" s="918"/>
      <c r="AT3" s="919"/>
      <c r="AU3" s="917" t="s">
        <v>323</v>
      </c>
      <c r="AV3" s="918"/>
      <c r="AW3" s="918"/>
      <c r="AX3" s="918"/>
      <c r="AY3" s="918"/>
      <c r="AZ3" s="918"/>
      <c r="BA3" s="918"/>
      <c r="BB3" s="918"/>
      <c r="BC3" s="918"/>
      <c r="BD3" s="918"/>
      <c r="BE3" s="918"/>
      <c r="BF3" s="918"/>
      <c r="BG3" s="918"/>
      <c r="BH3" s="918"/>
      <c r="BI3" s="918"/>
      <c r="BJ3" s="918"/>
      <c r="BK3" s="918"/>
      <c r="BL3" s="918"/>
      <c r="BM3" s="918"/>
      <c r="BN3" s="919"/>
      <c r="BO3" s="917" t="s">
        <v>365</v>
      </c>
      <c r="BP3" s="918"/>
      <c r="BQ3" s="918"/>
      <c r="BR3" s="918"/>
      <c r="BS3" s="918"/>
      <c r="BT3" s="918"/>
      <c r="BU3" s="918"/>
      <c r="BV3" s="918"/>
      <c r="BW3" s="918"/>
      <c r="BX3" s="918"/>
      <c r="BY3" s="918"/>
      <c r="BZ3" s="918"/>
      <c r="CA3" s="918"/>
      <c r="CB3" s="918"/>
      <c r="CC3" s="918"/>
      <c r="CD3" s="918"/>
      <c r="CE3" s="918"/>
      <c r="CF3" s="918"/>
      <c r="CG3" s="918"/>
      <c r="CH3" s="918"/>
      <c r="CI3" s="917" t="s">
        <v>374</v>
      </c>
      <c r="CJ3" s="918"/>
      <c r="CK3" s="918"/>
      <c r="CL3" s="918"/>
      <c r="CM3" s="918"/>
      <c r="CN3" s="918"/>
      <c r="CO3" s="918"/>
      <c r="CP3" s="918"/>
      <c r="CQ3" s="918"/>
      <c r="CR3" s="918"/>
      <c r="CS3" s="918"/>
      <c r="CT3" s="918"/>
      <c r="CU3" s="918"/>
      <c r="CV3" s="918"/>
      <c r="CW3" s="918"/>
      <c r="CX3" s="918"/>
      <c r="CY3" s="918"/>
      <c r="CZ3" s="918"/>
      <c r="DA3" s="918"/>
      <c r="DB3" s="920"/>
      <c r="DK3" s="482"/>
      <c r="DL3" s="482"/>
      <c r="DM3" s="482"/>
      <c r="DN3" s="289"/>
      <c r="DO3" s="289"/>
      <c r="DP3" s="289"/>
    </row>
    <row r="4" spans="1:120" ht="14.25" customHeight="1">
      <c r="A4" s="911"/>
      <c r="B4" s="912"/>
      <c r="C4" s="912"/>
      <c r="D4" s="912"/>
      <c r="E4" s="912"/>
      <c r="F4" s="913"/>
      <c r="G4" s="921" t="s">
        <v>422</v>
      </c>
      <c r="H4" s="922"/>
      <c r="I4" s="922"/>
      <c r="J4" s="922"/>
      <c r="K4" s="922"/>
      <c r="L4" s="922"/>
      <c r="M4" s="922"/>
      <c r="N4" s="922"/>
      <c r="O4" s="922"/>
      <c r="P4" s="923"/>
      <c r="Q4" s="921" t="s">
        <v>423</v>
      </c>
      <c r="R4" s="922"/>
      <c r="S4" s="922"/>
      <c r="T4" s="922"/>
      <c r="U4" s="922"/>
      <c r="V4" s="922"/>
      <c r="W4" s="922"/>
      <c r="X4" s="922"/>
      <c r="Y4" s="922"/>
      <c r="Z4" s="923"/>
      <c r="AA4" s="921" t="s">
        <v>348</v>
      </c>
      <c r="AB4" s="922"/>
      <c r="AC4" s="922"/>
      <c r="AD4" s="922"/>
      <c r="AE4" s="922"/>
      <c r="AF4" s="922"/>
      <c r="AG4" s="922"/>
      <c r="AH4" s="922"/>
      <c r="AI4" s="922"/>
      <c r="AJ4" s="923"/>
      <c r="AK4" s="921" t="s">
        <v>423</v>
      </c>
      <c r="AL4" s="922"/>
      <c r="AM4" s="922"/>
      <c r="AN4" s="922"/>
      <c r="AO4" s="922"/>
      <c r="AP4" s="922"/>
      <c r="AQ4" s="922"/>
      <c r="AR4" s="922"/>
      <c r="AS4" s="922"/>
      <c r="AT4" s="923"/>
      <c r="AU4" s="921" t="s">
        <v>348</v>
      </c>
      <c r="AV4" s="922"/>
      <c r="AW4" s="922"/>
      <c r="AX4" s="922"/>
      <c r="AY4" s="922"/>
      <c r="AZ4" s="922"/>
      <c r="BA4" s="922"/>
      <c r="BB4" s="922"/>
      <c r="BC4" s="922"/>
      <c r="BD4" s="923"/>
      <c r="BE4" s="921" t="s">
        <v>423</v>
      </c>
      <c r="BF4" s="922"/>
      <c r="BG4" s="922"/>
      <c r="BH4" s="922"/>
      <c r="BI4" s="922"/>
      <c r="BJ4" s="922"/>
      <c r="BK4" s="922"/>
      <c r="BL4" s="922"/>
      <c r="BM4" s="922"/>
      <c r="BN4" s="923"/>
      <c r="BO4" s="921" t="s">
        <v>422</v>
      </c>
      <c r="BP4" s="922"/>
      <c r="BQ4" s="922"/>
      <c r="BR4" s="922"/>
      <c r="BS4" s="922"/>
      <c r="BT4" s="922"/>
      <c r="BU4" s="922"/>
      <c r="BV4" s="922"/>
      <c r="BW4" s="922"/>
      <c r="BX4" s="923"/>
      <c r="BY4" s="921" t="s">
        <v>349</v>
      </c>
      <c r="BZ4" s="922"/>
      <c r="CA4" s="922"/>
      <c r="CB4" s="922"/>
      <c r="CC4" s="922"/>
      <c r="CD4" s="922"/>
      <c r="CE4" s="922"/>
      <c r="CF4" s="922"/>
      <c r="CG4" s="922"/>
      <c r="CH4" s="923"/>
      <c r="CI4" s="924" t="s">
        <v>422</v>
      </c>
      <c r="CJ4" s="925"/>
      <c r="CK4" s="925"/>
      <c r="CL4" s="925"/>
      <c r="CM4" s="925"/>
      <c r="CN4" s="925"/>
      <c r="CO4" s="925"/>
      <c r="CP4" s="925"/>
      <c r="CQ4" s="925"/>
      <c r="CR4" s="925"/>
      <c r="CS4" s="925"/>
      <c r="CT4" s="925"/>
      <c r="CU4" s="925"/>
      <c r="CV4" s="925"/>
      <c r="CW4" s="925"/>
      <c r="CX4" s="925"/>
      <c r="CY4" s="925"/>
      <c r="CZ4" s="925"/>
      <c r="DA4" s="925"/>
      <c r="DB4" s="926"/>
      <c r="DK4" s="483"/>
      <c r="DL4" s="483"/>
      <c r="DM4" s="483"/>
      <c r="DN4" s="483"/>
      <c r="DO4" s="483"/>
      <c r="DP4" s="483"/>
    </row>
    <row r="5" spans="1:121" ht="15.75" customHeight="1">
      <c r="A5" s="914"/>
      <c r="B5" s="915"/>
      <c r="C5" s="915"/>
      <c r="D5" s="915"/>
      <c r="E5" s="915"/>
      <c r="F5" s="916"/>
      <c r="G5" s="927" t="s">
        <v>347</v>
      </c>
      <c r="H5" s="928"/>
      <c r="I5" s="928"/>
      <c r="J5" s="928"/>
      <c r="K5" s="929"/>
      <c r="L5" s="930" t="s">
        <v>149</v>
      </c>
      <c r="M5" s="931"/>
      <c r="N5" s="931"/>
      <c r="O5" s="931"/>
      <c r="P5" s="932"/>
      <c r="Q5" s="927" t="s">
        <v>347</v>
      </c>
      <c r="R5" s="928"/>
      <c r="S5" s="928"/>
      <c r="T5" s="928"/>
      <c r="U5" s="929"/>
      <c r="V5" s="927" t="s">
        <v>149</v>
      </c>
      <c r="W5" s="928"/>
      <c r="X5" s="928"/>
      <c r="Y5" s="928"/>
      <c r="Z5" s="929"/>
      <c r="AA5" s="927" t="s">
        <v>347</v>
      </c>
      <c r="AB5" s="928"/>
      <c r="AC5" s="928"/>
      <c r="AD5" s="928"/>
      <c r="AE5" s="929"/>
      <c r="AF5" s="930" t="s">
        <v>149</v>
      </c>
      <c r="AG5" s="931"/>
      <c r="AH5" s="931"/>
      <c r="AI5" s="931"/>
      <c r="AJ5" s="932"/>
      <c r="AK5" s="927" t="s">
        <v>347</v>
      </c>
      <c r="AL5" s="928"/>
      <c r="AM5" s="928"/>
      <c r="AN5" s="928"/>
      <c r="AO5" s="929"/>
      <c r="AP5" s="927" t="s">
        <v>149</v>
      </c>
      <c r="AQ5" s="928"/>
      <c r="AR5" s="928"/>
      <c r="AS5" s="928"/>
      <c r="AT5" s="929"/>
      <c r="AU5" s="933" t="s">
        <v>424</v>
      </c>
      <c r="AV5" s="933"/>
      <c r="AW5" s="933"/>
      <c r="AX5" s="933"/>
      <c r="AY5" s="933"/>
      <c r="AZ5" s="934" t="s">
        <v>149</v>
      </c>
      <c r="BA5" s="934"/>
      <c r="BB5" s="934"/>
      <c r="BC5" s="934"/>
      <c r="BD5" s="934"/>
      <c r="BE5" s="928" t="s">
        <v>425</v>
      </c>
      <c r="BF5" s="928"/>
      <c r="BG5" s="928"/>
      <c r="BH5" s="928"/>
      <c r="BI5" s="929"/>
      <c r="BJ5" s="927" t="s">
        <v>149</v>
      </c>
      <c r="BK5" s="928"/>
      <c r="BL5" s="928"/>
      <c r="BM5" s="928"/>
      <c r="BN5" s="929"/>
      <c r="BO5" s="933" t="s">
        <v>347</v>
      </c>
      <c r="BP5" s="933"/>
      <c r="BQ5" s="933"/>
      <c r="BR5" s="933"/>
      <c r="BS5" s="933"/>
      <c r="BT5" s="934" t="s">
        <v>149</v>
      </c>
      <c r="BU5" s="934"/>
      <c r="BV5" s="934"/>
      <c r="BW5" s="934"/>
      <c r="BX5" s="934"/>
      <c r="BY5" s="928" t="s">
        <v>347</v>
      </c>
      <c r="BZ5" s="928"/>
      <c r="CA5" s="928"/>
      <c r="CB5" s="928"/>
      <c r="CC5" s="929"/>
      <c r="CD5" s="927" t="s">
        <v>149</v>
      </c>
      <c r="CE5" s="928"/>
      <c r="CF5" s="928"/>
      <c r="CG5" s="928"/>
      <c r="CH5" s="929"/>
      <c r="CI5" s="933" t="s">
        <v>347</v>
      </c>
      <c r="CJ5" s="933"/>
      <c r="CK5" s="933"/>
      <c r="CL5" s="933"/>
      <c r="CM5" s="933"/>
      <c r="CN5" s="934" t="s">
        <v>150</v>
      </c>
      <c r="CO5" s="934"/>
      <c r="CP5" s="934"/>
      <c r="CQ5" s="934"/>
      <c r="CR5" s="934"/>
      <c r="CS5" s="934" t="s">
        <v>151</v>
      </c>
      <c r="CT5" s="934"/>
      <c r="CU5" s="934"/>
      <c r="CV5" s="934"/>
      <c r="CW5" s="934"/>
      <c r="CX5" s="934" t="s">
        <v>149</v>
      </c>
      <c r="CY5" s="934"/>
      <c r="CZ5" s="934"/>
      <c r="DA5" s="934"/>
      <c r="DB5" s="935"/>
      <c r="DI5" s="484"/>
      <c r="DJ5" s="484"/>
      <c r="DK5" s="485"/>
      <c r="DL5" s="484"/>
      <c r="DM5" s="486"/>
      <c r="DN5" s="486"/>
      <c r="DO5" s="486"/>
      <c r="DP5" s="486"/>
      <c r="DQ5" s="486"/>
    </row>
    <row r="6" spans="1:124" ht="16.5" customHeight="1">
      <c r="A6" s="936" t="s">
        <v>426</v>
      </c>
      <c r="B6" s="937"/>
      <c r="C6" s="938"/>
      <c r="D6" s="945" t="s">
        <v>427</v>
      </c>
      <c r="E6" s="945"/>
      <c r="F6" s="559" t="s">
        <v>346</v>
      </c>
      <c r="G6" s="946">
        <v>284</v>
      </c>
      <c r="H6" s="947"/>
      <c r="I6" s="947"/>
      <c r="J6" s="947"/>
      <c r="K6" s="948"/>
      <c r="L6" s="946">
        <v>1051</v>
      </c>
      <c r="M6" s="947"/>
      <c r="N6" s="947"/>
      <c r="O6" s="947"/>
      <c r="P6" s="948"/>
      <c r="Q6" s="946">
        <v>284</v>
      </c>
      <c r="R6" s="947"/>
      <c r="S6" s="947"/>
      <c r="T6" s="947"/>
      <c r="U6" s="948"/>
      <c r="V6" s="946">
        <v>1051</v>
      </c>
      <c r="W6" s="947"/>
      <c r="X6" s="947"/>
      <c r="Y6" s="947"/>
      <c r="Z6" s="948"/>
      <c r="AA6" s="946">
        <v>279</v>
      </c>
      <c r="AB6" s="947"/>
      <c r="AC6" s="947"/>
      <c r="AD6" s="947"/>
      <c r="AE6" s="948"/>
      <c r="AF6" s="946">
        <v>1032</v>
      </c>
      <c r="AG6" s="947"/>
      <c r="AH6" s="947"/>
      <c r="AI6" s="947"/>
      <c r="AJ6" s="948"/>
      <c r="AK6" s="946">
        <v>279</v>
      </c>
      <c r="AL6" s="947"/>
      <c r="AM6" s="947"/>
      <c r="AN6" s="947"/>
      <c r="AO6" s="948"/>
      <c r="AP6" s="946">
        <v>1032</v>
      </c>
      <c r="AQ6" s="947"/>
      <c r="AR6" s="947"/>
      <c r="AS6" s="947"/>
      <c r="AT6" s="948"/>
      <c r="AU6" s="946">
        <v>276</v>
      </c>
      <c r="AV6" s="947"/>
      <c r="AW6" s="947"/>
      <c r="AX6" s="947"/>
      <c r="AY6" s="948"/>
      <c r="AZ6" s="946">
        <v>1021</v>
      </c>
      <c r="BA6" s="947"/>
      <c r="BB6" s="947"/>
      <c r="BC6" s="947"/>
      <c r="BD6" s="948"/>
      <c r="BE6" s="949">
        <v>279</v>
      </c>
      <c r="BF6" s="950"/>
      <c r="BG6" s="950"/>
      <c r="BH6" s="950"/>
      <c r="BI6" s="951"/>
      <c r="BJ6" s="952">
        <v>1032</v>
      </c>
      <c r="BK6" s="952"/>
      <c r="BL6" s="952"/>
      <c r="BM6" s="952"/>
      <c r="BN6" s="952"/>
      <c r="BO6" s="948">
        <v>270</v>
      </c>
      <c r="BP6" s="952"/>
      <c r="BQ6" s="952"/>
      <c r="BR6" s="952"/>
      <c r="BS6" s="952"/>
      <c r="BT6" s="952">
        <v>999</v>
      </c>
      <c r="BU6" s="952"/>
      <c r="BV6" s="952"/>
      <c r="BW6" s="952"/>
      <c r="BX6" s="946"/>
      <c r="BY6" s="949">
        <v>270</v>
      </c>
      <c r="BZ6" s="950"/>
      <c r="CA6" s="950"/>
      <c r="CB6" s="950"/>
      <c r="CC6" s="951"/>
      <c r="CD6" s="952">
        <v>999</v>
      </c>
      <c r="CE6" s="952"/>
      <c r="CF6" s="952"/>
      <c r="CG6" s="952"/>
      <c r="CH6" s="952"/>
      <c r="CI6" s="948">
        <v>283</v>
      </c>
      <c r="CJ6" s="952"/>
      <c r="CK6" s="952"/>
      <c r="CL6" s="952"/>
      <c r="CM6" s="952"/>
      <c r="CN6" s="953">
        <f>ROUND(CI6/CI40*100,1)</f>
        <v>0.1</v>
      </c>
      <c r="CO6" s="953"/>
      <c r="CP6" s="953"/>
      <c r="CQ6" s="953"/>
      <c r="CR6" s="953"/>
      <c r="CS6" s="954">
        <f>ROUND(CI6/BO6*100,1)</f>
        <v>104.8</v>
      </c>
      <c r="CT6" s="955"/>
      <c r="CU6" s="955"/>
      <c r="CV6" s="955"/>
      <c r="CW6" s="956"/>
      <c r="CX6" s="952">
        <v>1047</v>
      </c>
      <c r="CY6" s="952"/>
      <c r="CZ6" s="952"/>
      <c r="DA6" s="952"/>
      <c r="DB6" s="957"/>
      <c r="DE6" s="486"/>
      <c r="DF6" s="486"/>
      <c r="DG6" s="486"/>
      <c r="DH6" s="486"/>
      <c r="DI6" s="484"/>
      <c r="DJ6" s="484"/>
      <c r="DK6" s="485"/>
      <c r="DL6" s="484"/>
      <c r="DM6" s="486"/>
      <c r="DN6" s="486"/>
      <c r="DO6" s="486"/>
      <c r="DP6" s="486"/>
      <c r="DQ6" s="486"/>
      <c r="DT6" s="320"/>
    </row>
    <row r="7" spans="1:124" ht="16.5" customHeight="1">
      <c r="A7" s="939"/>
      <c r="B7" s="940"/>
      <c r="C7" s="941"/>
      <c r="D7" s="945"/>
      <c r="E7" s="945"/>
      <c r="F7" s="559" t="s">
        <v>345</v>
      </c>
      <c r="G7" s="946">
        <v>20186</v>
      </c>
      <c r="H7" s="947"/>
      <c r="I7" s="947"/>
      <c r="J7" s="947"/>
      <c r="K7" s="948"/>
      <c r="L7" s="946">
        <v>40372</v>
      </c>
      <c r="M7" s="947"/>
      <c r="N7" s="947"/>
      <c r="O7" s="947"/>
      <c r="P7" s="948"/>
      <c r="Q7" s="946">
        <v>20153</v>
      </c>
      <c r="R7" s="947"/>
      <c r="S7" s="947"/>
      <c r="T7" s="947"/>
      <c r="U7" s="948"/>
      <c r="V7" s="946">
        <v>40303</v>
      </c>
      <c r="W7" s="947"/>
      <c r="X7" s="947"/>
      <c r="Y7" s="947"/>
      <c r="Z7" s="948"/>
      <c r="AA7" s="946">
        <v>18869</v>
      </c>
      <c r="AB7" s="947"/>
      <c r="AC7" s="947"/>
      <c r="AD7" s="947"/>
      <c r="AE7" s="948"/>
      <c r="AF7" s="946">
        <v>37738</v>
      </c>
      <c r="AG7" s="947"/>
      <c r="AH7" s="947"/>
      <c r="AI7" s="947"/>
      <c r="AJ7" s="948"/>
      <c r="AK7" s="946">
        <v>18838</v>
      </c>
      <c r="AL7" s="947"/>
      <c r="AM7" s="947"/>
      <c r="AN7" s="947"/>
      <c r="AO7" s="948"/>
      <c r="AP7" s="946">
        <v>37676</v>
      </c>
      <c r="AQ7" s="947"/>
      <c r="AR7" s="947"/>
      <c r="AS7" s="947"/>
      <c r="AT7" s="948"/>
      <c r="AU7" s="946">
        <v>17737</v>
      </c>
      <c r="AV7" s="947"/>
      <c r="AW7" s="947"/>
      <c r="AX7" s="947"/>
      <c r="AY7" s="948"/>
      <c r="AZ7" s="946">
        <v>35474</v>
      </c>
      <c r="BA7" s="947"/>
      <c r="BB7" s="947"/>
      <c r="BC7" s="947"/>
      <c r="BD7" s="948"/>
      <c r="BE7" s="949">
        <v>17739</v>
      </c>
      <c r="BF7" s="950"/>
      <c r="BG7" s="950"/>
      <c r="BH7" s="950"/>
      <c r="BI7" s="951"/>
      <c r="BJ7" s="952">
        <v>35478</v>
      </c>
      <c r="BK7" s="952"/>
      <c r="BL7" s="952"/>
      <c r="BM7" s="952"/>
      <c r="BN7" s="952"/>
      <c r="BO7" s="948">
        <v>16782</v>
      </c>
      <c r="BP7" s="952"/>
      <c r="BQ7" s="952"/>
      <c r="BR7" s="952"/>
      <c r="BS7" s="952"/>
      <c r="BT7" s="952">
        <v>33564</v>
      </c>
      <c r="BU7" s="952"/>
      <c r="BV7" s="952"/>
      <c r="BW7" s="952"/>
      <c r="BX7" s="946"/>
      <c r="BY7" s="949">
        <v>16780</v>
      </c>
      <c r="BZ7" s="950"/>
      <c r="CA7" s="950"/>
      <c r="CB7" s="950"/>
      <c r="CC7" s="951"/>
      <c r="CD7" s="952">
        <v>33560</v>
      </c>
      <c r="CE7" s="952"/>
      <c r="CF7" s="952"/>
      <c r="CG7" s="952"/>
      <c r="CH7" s="952"/>
      <c r="CI7" s="948">
        <v>15764</v>
      </c>
      <c r="CJ7" s="952"/>
      <c r="CK7" s="952"/>
      <c r="CL7" s="952"/>
      <c r="CM7" s="952"/>
      <c r="CN7" s="953">
        <f>ROUND(CI7/CI40*100,1)</f>
        <v>5.5</v>
      </c>
      <c r="CO7" s="953"/>
      <c r="CP7" s="953"/>
      <c r="CQ7" s="953"/>
      <c r="CR7" s="953"/>
      <c r="CS7" s="954">
        <f aca="true" t="shared" si="0" ref="CS7:CS13">ROUND(CI7/BO7*100,1)</f>
        <v>93.9</v>
      </c>
      <c r="CT7" s="955"/>
      <c r="CU7" s="955"/>
      <c r="CV7" s="955"/>
      <c r="CW7" s="956"/>
      <c r="CX7" s="952">
        <v>31528</v>
      </c>
      <c r="CY7" s="952"/>
      <c r="CZ7" s="952"/>
      <c r="DA7" s="952"/>
      <c r="DB7" s="957"/>
      <c r="DE7" s="486"/>
      <c r="DF7" s="486"/>
      <c r="DG7" s="486"/>
      <c r="DH7" s="486"/>
      <c r="DI7" s="484"/>
      <c r="DJ7" s="484"/>
      <c r="DK7" s="485"/>
      <c r="DL7" s="484"/>
      <c r="DM7" s="486"/>
      <c r="DN7" s="486"/>
      <c r="DO7" s="486"/>
      <c r="DP7" s="486"/>
      <c r="DQ7" s="486"/>
      <c r="DR7" s="318"/>
      <c r="DS7" s="317"/>
      <c r="DT7" s="487"/>
    </row>
    <row r="8" spans="1:124" ht="16.5" customHeight="1">
      <c r="A8" s="939"/>
      <c r="B8" s="940"/>
      <c r="C8" s="941"/>
      <c r="D8" s="852" t="s">
        <v>428</v>
      </c>
      <c r="E8" s="852"/>
      <c r="F8" s="852"/>
      <c r="G8" s="958">
        <v>1833</v>
      </c>
      <c r="H8" s="959"/>
      <c r="I8" s="959"/>
      <c r="J8" s="959"/>
      <c r="K8" s="960"/>
      <c r="L8" s="958">
        <v>3666</v>
      </c>
      <c r="M8" s="959"/>
      <c r="N8" s="959"/>
      <c r="O8" s="959"/>
      <c r="P8" s="960"/>
      <c r="Q8" s="946">
        <v>1832</v>
      </c>
      <c r="R8" s="947"/>
      <c r="S8" s="947"/>
      <c r="T8" s="947"/>
      <c r="U8" s="948"/>
      <c r="V8" s="958">
        <v>3664</v>
      </c>
      <c r="W8" s="959"/>
      <c r="X8" s="959"/>
      <c r="Y8" s="959"/>
      <c r="Z8" s="960"/>
      <c r="AA8" s="958">
        <v>1721</v>
      </c>
      <c r="AB8" s="959"/>
      <c r="AC8" s="959"/>
      <c r="AD8" s="959"/>
      <c r="AE8" s="960"/>
      <c r="AF8" s="958">
        <v>3442</v>
      </c>
      <c r="AG8" s="959"/>
      <c r="AH8" s="959"/>
      <c r="AI8" s="959"/>
      <c r="AJ8" s="960"/>
      <c r="AK8" s="946">
        <v>1724</v>
      </c>
      <c r="AL8" s="947"/>
      <c r="AM8" s="947"/>
      <c r="AN8" s="947"/>
      <c r="AO8" s="948"/>
      <c r="AP8" s="958">
        <v>3447</v>
      </c>
      <c r="AQ8" s="959"/>
      <c r="AR8" s="959"/>
      <c r="AS8" s="959"/>
      <c r="AT8" s="960"/>
      <c r="AU8" s="958">
        <v>1719</v>
      </c>
      <c r="AV8" s="959"/>
      <c r="AW8" s="959"/>
      <c r="AX8" s="959"/>
      <c r="AY8" s="960"/>
      <c r="AZ8" s="958">
        <v>3438</v>
      </c>
      <c r="BA8" s="959"/>
      <c r="BB8" s="959"/>
      <c r="BC8" s="959"/>
      <c r="BD8" s="960"/>
      <c r="BE8" s="949">
        <v>1719</v>
      </c>
      <c r="BF8" s="950"/>
      <c r="BG8" s="950"/>
      <c r="BH8" s="950"/>
      <c r="BI8" s="951"/>
      <c r="BJ8" s="958">
        <v>3438</v>
      </c>
      <c r="BK8" s="959"/>
      <c r="BL8" s="959"/>
      <c r="BM8" s="959"/>
      <c r="BN8" s="960"/>
      <c r="BO8" s="959">
        <v>1695</v>
      </c>
      <c r="BP8" s="959"/>
      <c r="BQ8" s="959"/>
      <c r="BR8" s="959"/>
      <c r="BS8" s="960"/>
      <c r="BT8" s="958">
        <v>3390</v>
      </c>
      <c r="BU8" s="959"/>
      <c r="BV8" s="959"/>
      <c r="BW8" s="959"/>
      <c r="BX8" s="959"/>
      <c r="BY8" s="949">
        <v>1693</v>
      </c>
      <c r="BZ8" s="950"/>
      <c r="CA8" s="950"/>
      <c r="CB8" s="950"/>
      <c r="CC8" s="951"/>
      <c r="CD8" s="958">
        <v>3386</v>
      </c>
      <c r="CE8" s="959"/>
      <c r="CF8" s="959"/>
      <c r="CG8" s="959"/>
      <c r="CH8" s="960"/>
      <c r="CI8" s="959">
        <v>1673</v>
      </c>
      <c r="CJ8" s="959"/>
      <c r="CK8" s="959"/>
      <c r="CL8" s="959"/>
      <c r="CM8" s="960"/>
      <c r="CN8" s="953">
        <f>ROUND(CI8/CI40*100,1)</f>
        <v>0.6</v>
      </c>
      <c r="CO8" s="953"/>
      <c r="CP8" s="953"/>
      <c r="CQ8" s="953"/>
      <c r="CR8" s="953"/>
      <c r="CS8" s="954">
        <f t="shared" si="0"/>
        <v>98.7</v>
      </c>
      <c r="CT8" s="955"/>
      <c r="CU8" s="955"/>
      <c r="CV8" s="955"/>
      <c r="CW8" s="956"/>
      <c r="CX8" s="958">
        <v>3346</v>
      </c>
      <c r="CY8" s="959"/>
      <c r="CZ8" s="959"/>
      <c r="DA8" s="959"/>
      <c r="DB8" s="961"/>
      <c r="DE8" s="486"/>
      <c r="DF8" s="486"/>
      <c r="DG8" s="486"/>
      <c r="DH8" s="486"/>
      <c r="DI8" s="484"/>
      <c r="DJ8" s="484"/>
      <c r="DK8" s="485"/>
      <c r="DL8" s="484"/>
      <c r="DM8" s="486"/>
      <c r="DN8" s="486"/>
      <c r="DO8" s="486"/>
      <c r="DP8" s="486"/>
      <c r="DQ8" s="486"/>
      <c r="DR8" s="289"/>
      <c r="DS8" s="289"/>
      <c r="DT8" s="289"/>
    </row>
    <row r="9" spans="1:124" ht="16.5" customHeight="1">
      <c r="A9" s="942"/>
      <c r="B9" s="943"/>
      <c r="C9" s="944"/>
      <c r="D9" s="852" t="s">
        <v>429</v>
      </c>
      <c r="E9" s="852"/>
      <c r="F9" s="852"/>
      <c r="G9" s="958">
        <v>3008</v>
      </c>
      <c r="H9" s="959"/>
      <c r="I9" s="959"/>
      <c r="J9" s="959"/>
      <c r="K9" s="960"/>
      <c r="L9" s="958">
        <v>7219</v>
      </c>
      <c r="M9" s="959"/>
      <c r="N9" s="959"/>
      <c r="O9" s="959"/>
      <c r="P9" s="960"/>
      <c r="Q9" s="958">
        <v>3009</v>
      </c>
      <c r="R9" s="959"/>
      <c r="S9" s="959"/>
      <c r="T9" s="959"/>
      <c r="U9" s="960"/>
      <c r="V9" s="958">
        <v>7221</v>
      </c>
      <c r="W9" s="959"/>
      <c r="X9" s="959"/>
      <c r="Y9" s="959"/>
      <c r="Z9" s="960"/>
      <c r="AA9" s="958">
        <v>3088</v>
      </c>
      <c r="AB9" s="959"/>
      <c r="AC9" s="959"/>
      <c r="AD9" s="959"/>
      <c r="AE9" s="960"/>
      <c r="AF9" s="958">
        <v>7411</v>
      </c>
      <c r="AG9" s="959"/>
      <c r="AH9" s="959"/>
      <c r="AI9" s="959"/>
      <c r="AJ9" s="960"/>
      <c r="AK9" s="958">
        <v>3086</v>
      </c>
      <c r="AL9" s="959"/>
      <c r="AM9" s="959"/>
      <c r="AN9" s="959"/>
      <c r="AO9" s="960"/>
      <c r="AP9" s="958">
        <v>7406</v>
      </c>
      <c r="AQ9" s="959"/>
      <c r="AR9" s="959"/>
      <c r="AS9" s="959"/>
      <c r="AT9" s="960"/>
      <c r="AU9" s="958">
        <v>3166</v>
      </c>
      <c r="AV9" s="959"/>
      <c r="AW9" s="959"/>
      <c r="AX9" s="959"/>
      <c r="AY9" s="960"/>
      <c r="AZ9" s="958">
        <v>7598</v>
      </c>
      <c r="BA9" s="959"/>
      <c r="BB9" s="959"/>
      <c r="BC9" s="959"/>
      <c r="BD9" s="960"/>
      <c r="BE9" s="949">
        <v>3166</v>
      </c>
      <c r="BF9" s="950"/>
      <c r="BG9" s="950"/>
      <c r="BH9" s="950"/>
      <c r="BI9" s="951"/>
      <c r="BJ9" s="958">
        <v>7598</v>
      </c>
      <c r="BK9" s="959"/>
      <c r="BL9" s="959"/>
      <c r="BM9" s="959"/>
      <c r="BN9" s="960"/>
      <c r="BO9" s="959">
        <v>3335</v>
      </c>
      <c r="BP9" s="959"/>
      <c r="BQ9" s="959"/>
      <c r="BR9" s="959"/>
      <c r="BS9" s="960"/>
      <c r="BT9" s="958">
        <v>8004</v>
      </c>
      <c r="BU9" s="959"/>
      <c r="BV9" s="959"/>
      <c r="BW9" s="959"/>
      <c r="BX9" s="959"/>
      <c r="BY9" s="949">
        <v>3335</v>
      </c>
      <c r="BZ9" s="950"/>
      <c r="CA9" s="950"/>
      <c r="CB9" s="950"/>
      <c r="CC9" s="951"/>
      <c r="CD9" s="958">
        <v>8004</v>
      </c>
      <c r="CE9" s="959"/>
      <c r="CF9" s="959"/>
      <c r="CG9" s="959"/>
      <c r="CH9" s="960"/>
      <c r="CI9" s="959">
        <v>3514</v>
      </c>
      <c r="CJ9" s="959"/>
      <c r="CK9" s="959"/>
      <c r="CL9" s="959"/>
      <c r="CM9" s="960"/>
      <c r="CN9" s="953">
        <f>ROUND(CI9/CI40*100,1)</f>
        <v>1.2</v>
      </c>
      <c r="CO9" s="953"/>
      <c r="CP9" s="953"/>
      <c r="CQ9" s="953"/>
      <c r="CR9" s="953"/>
      <c r="CS9" s="954">
        <f t="shared" si="0"/>
        <v>105.4</v>
      </c>
      <c r="CT9" s="955"/>
      <c r="CU9" s="955"/>
      <c r="CV9" s="955"/>
      <c r="CW9" s="956"/>
      <c r="CX9" s="958">
        <v>8433</v>
      </c>
      <c r="CY9" s="959"/>
      <c r="CZ9" s="959"/>
      <c r="DA9" s="959"/>
      <c r="DB9" s="961"/>
      <c r="DE9" s="486"/>
      <c r="DF9" s="486"/>
      <c r="DG9" s="486"/>
      <c r="DH9" s="486"/>
      <c r="DI9" s="484"/>
      <c r="DJ9" s="484"/>
      <c r="DK9" s="485"/>
      <c r="DL9" s="484"/>
      <c r="DM9" s="486"/>
      <c r="DN9" s="486"/>
      <c r="DO9" s="486"/>
      <c r="DP9" s="486"/>
      <c r="DQ9" s="486"/>
      <c r="DR9" s="488"/>
      <c r="DS9" s="488"/>
      <c r="DT9" s="488"/>
    </row>
    <row r="10" spans="1:124" ht="16.5" customHeight="1">
      <c r="A10" s="962" t="s">
        <v>344</v>
      </c>
      <c r="B10" s="852" t="s">
        <v>343</v>
      </c>
      <c r="C10" s="852"/>
      <c r="D10" s="852"/>
      <c r="E10" s="852"/>
      <c r="F10" s="852"/>
      <c r="G10" s="946">
        <v>6721</v>
      </c>
      <c r="H10" s="947"/>
      <c r="I10" s="947"/>
      <c r="J10" s="947"/>
      <c r="K10" s="948"/>
      <c r="L10" s="946">
        <v>24196</v>
      </c>
      <c r="M10" s="947"/>
      <c r="N10" s="947"/>
      <c r="O10" s="947"/>
      <c r="P10" s="948"/>
      <c r="Q10" s="946">
        <v>6722</v>
      </c>
      <c r="R10" s="947"/>
      <c r="S10" s="947"/>
      <c r="T10" s="947"/>
      <c r="U10" s="948"/>
      <c r="V10" s="946">
        <v>24195</v>
      </c>
      <c r="W10" s="947"/>
      <c r="X10" s="947"/>
      <c r="Y10" s="947"/>
      <c r="Z10" s="948"/>
      <c r="AA10" s="946">
        <v>6804</v>
      </c>
      <c r="AB10" s="947"/>
      <c r="AC10" s="947"/>
      <c r="AD10" s="947"/>
      <c r="AE10" s="948"/>
      <c r="AF10" s="946">
        <v>24494</v>
      </c>
      <c r="AG10" s="947"/>
      <c r="AH10" s="947"/>
      <c r="AI10" s="947"/>
      <c r="AJ10" s="948"/>
      <c r="AK10" s="946">
        <v>6738</v>
      </c>
      <c r="AL10" s="947"/>
      <c r="AM10" s="947"/>
      <c r="AN10" s="947"/>
      <c r="AO10" s="948"/>
      <c r="AP10" s="946">
        <v>24257</v>
      </c>
      <c r="AQ10" s="947"/>
      <c r="AR10" s="947"/>
      <c r="AS10" s="947"/>
      <c r="AT10" s="948"/>
      <c r="AU10" s="946">
        <v>6780</v>
      </c>
      <c r="AV10" s="947"/>
      <c r="AW10" s="947"/>
      <c r="AX10" s="947"/>
      <c r="AY10" s="948"/>
      <c r="AZ10" s="946">
        <v>24408</v>
      </c>
      <c r="BA10" s="947"/>
      <c r="BB10" s="947"/>
      <c r="BC10" s="947"/>
      <c r="BD10" s="948"/>
      <c r="BE10" s="949">
        <v>6778</v>
      </c>
      <c r="BF10" s="950"/>
      <c r="BG10" s="950"/>
      <c r="BH10" s="950"/>
      <c r="BI10" s="951"/>
      <c r="BJ10" s="952">
        <v>24401</v>
      </c>
      <c r="BK10" s="952"/>
      <c r="BL10" s="952"/>
      <c r="BM10" s="952"/>
      <c r="BN10" s="952"/>
      <c r="BO10" s="948">
        <v>6795</v>
      </c>
      <c r="BP10" s="952"/>
      <c r="BQ10" s="952"/>
      <c r="BR10" s="952"/>
      <c r="BS10" s="952"/>
      <c r="BT10" s="952">
        <v>24462</v>
      </c>
      <c r="BU10" s="952"/>
      <c r="BV10" s="952"/>
      <c r="BW10" s="952"/>
      <c r="BX10" s="946"/>
      <c r="BY10" s="949">
        <v>6793</v>
      </c>
      <c r="BZ10" s="950"/>
      <c r="CA10" s="950"/>
      <c r="CB10" s="950"/>
      <c r="CC10" s="951"/>
      <c r="CD10" s="952">
        <v>24455</v>
      </c>
      <c r="CE10" s="952"/>
      <c r="CF10" s="952"/>
      <c r="CG10" s="952"/>
      <c r="CH10" s="952"/>
      <c r="CI10" s="948">
        <v>6801</v>
      </c>
      <c r="CJ10" s="952"/>
      <c r="CK10" s="952"/>
      <c r="CL10" s="952"/>
      <c r="CM10" s="952"/>
      <c r="CN10" s="953">
        <f>ROUND(CI10/CI40*100,1)</f>
        <v>2.4</v>
      </c>
      <c r="CO10" s="953"/>
      <c r="CP10" s="953"/>
      <c r="CQ10" s="953"/>
      <c r="CR10" s="953"/>
      <c r="CS10" s="954">
        <f t="shared" si="0"/>
        <v>100.1</v>
      </c>
      <c r="CT10" s="955"/>
      <c r="CU10" s="955"/>
      <c r="CV10" s="955"/>
      <c r="CW10" s="956"/>
      <c r="CX10" s="952">
        <v>24484</v>
      </c>
      <c r="CY10" s="952"/>
      <c r="CZ10" s="952"/>
      <c r="DA10" s="952"/>
      <c r="DB10" s="957"/>
      <c r="DE10" s="486"/>
      <c r="DF10" s="486"/>
      <c r="DG10" s="486"/>
      <c r="DH10" s="486"/>
      <c r="DI10" s="484"/>
      <c r="DJ10" s="484"/>
      <c r="DK10" s="485"/>
      <c r="DL10" s="484"/>
      <c r="DM10" s="486"/>
      <c r="DN10" s="486"/>
      <c r="DO10" s="486"/>
      <c r="DP10" s="486"/>
      <c r="DQ10" s="486"/>
      <c r="DR10" s="489"/>
      <c r="DS10" s="489"/>
      <c r="DT10" s="489"/>
    </row>
    <row r="11" spans="1:124" ht="16.5" customHeight="1">
      <c r="A11" s="962"/>
      <c r="B11" s="852" t="s">
        <v>462</v>
      </c>
      <c r="C11" s="852"/>
      <c r="D11" s="852"/>
      <c r="E11" s="852"/>
      <c r="F11" s="852"/>
      <c r="G11" s="946">
        <v>2</v>
      </c>
      <c r="H11" s="947"/>
      <c r="I11" s="947"/>
      <c r="J11" s="947"/>
      <c r="K11" s="948"/>
      <c r="L11" s="946">
        <v>9</v>
      </c>
      <c r="M11" s="947"/>
      <c r="N11" s="947"/>
      <c r="O11" s="947"/>
      <c r="P11" s="948"/>
      <c r="Q11" s="946">
        <v>2</v>
      </c>
      <c r="R11" s="947"/>
      <c r="S11" s="947"/>
      <c r="T11" s="947"/>
      <c r="U11" s="948"/>
      <c r="V11" s="946">
        <v>9</v>
      </c>
      <c r="W11" s="947"/>
      <c r="X11" s="947"/>
      <c r="Y11" s="947"/>
      <c r="Z11" s="948"/>
      <c r="AA11" s="946">
        <v>2</v>
      </c>
      <c r="AB11" s="947"/>
      <c r="AC11" s="947"/>
      <c r="AD11" s="947"/>
      <c r="AE11" s="948"/>
      <c r="AF11" s="946">
        <v>9</v>
      </c>
      <c r="AG11" s="947"/>
      <c r="AH11" s="947"/>
      <c r="AI11" s="947"/>
      <c r="AJ11" s="948"/>
      <c r="AK11" s="946">
        <v>2</v>
      </c>
      <c r="AL11" s="947"/>
      <c r="AM11" s="947"/>
      <c r="AN11" s="947"/>
      <c r="AO11" s="948"/>
      <c r="AP11" s="946">
        <v>9</v>
      </c>
      <c r="AQ11" s="947"/>
      <c r="AR11" s="947"/>
      <c r="AS11" s="947"/>
      <c r="AT11" s="948"/>
      <c r="AU11" s="946">
        <v>2</v>
      </c>
      <c r="AV11" s="947"/>
      <c r="AW11" s="947"/>
      <c r="AX11" s="947"/>
      <c r="AY11" s="948"/>
      <c r="AZ11" s="946">
        <v>9</v>
      </c>
      <c r="BA11" s="947"/>
      <c r="BB11" s="947"/>
      <c r="BC11" s="947"/>
      <c r="BD11" s="948"/>
      <c r="BE11" s="949">
        <v>2</v>
      </c>
      <c r="BF11" s="950"/>
      <c r="BG11" s="950"/>
      <c r="BH11" s="950"/>
      <c r="BI11" s="951"/>
      <c r="BJ11" s="952">
        <v>9</v>
      </c>
      <c r="BK11" s="952"/>
      <c r="BL11" s="952"/>
      <c r="BM11" s="952"/>
      <c r="BN11" s="952"/>
      <c r="BO11" s="948">
        <v>2</v>
      </c>
      <c r="BP11" s="952"/>
      <c r="BQ11" s="952"/>
      <c r="BR11" s="952"/>
      <c r="BS11" s="952"/>
      <c r="BT11" s="952">
        <v>9</v>
      </c>
      <c r="BU11" s="952"/>
      <c r="BV11" s="952"/>
      <c r="BW11" s="952"/>
      <c r="BX11" s="946"/>
      <c r="BY11" s="949">
        <v>2</v>
      </c>
      <c r="BZ11" s="950"/>
      <c r="CA11" s="950"/>
      <c r="CB11" s="950"/>
      <c r="CC11" s="951"/>
      <c r="CD11" s="952">
        <v>9</v>
      </c>
      <c r="CE11" s="952"/>
      <c r="CF11" s="952"/>
      <c r="CG11" s="952"/>
      <c r="CH11" s="952"/>
      <c r="CI11" s="948">
        <v>3</v>
      </c>
      <c r="CJ11" s="952"/>
      <c r="CK11" s="952"/>
      <c r="CL11" s="952"/>
      <c r="CM11" s="952"/>
      <c r="CN11" s="963">
        <f>ROUND(CI11/CI40*100,1)</f>
        <v>0</v>
      </c>
      <c r="CO11" s="963"/>
      <c r="CP11" s="963"/>
      <c r="CQ11" s="963"/>
      <c r="CR11" s="963"/>
      <c r="CS11" s="954">
        <f t="shared" si="0"/>
        <v>150</v>
      </c>
      <c r="CT11" s="955"/>
      <c r="CU11" s="955"/>
      <c r="CV11" s="955"/>
      <c r="CW11" s="956"/>
      <c r="CX11" s="952">
        <v>14</v>
      </c>
      <c r="CY11" s="952"/>
      <c r="CZ11" s="952"/>
      <c r="DA11" s="952"/>
      <c r="DB11" s="957"/>
      <c r="DE11" s="486"/>
      <c r="DF11" s="486"/>
      <c r="DG11" s="486"/>
      <c r="DH11" s="486"/>
      <c r="DI11" s="484"/>
      <c r="DJ11" s="484"/>
      <c r="DK11" s="485"/>
      <c r="DL11" s="484"/>
      <c r="DM11" s="486"/>
      <c r="DN11" s="486"/>
      <c r="DO11" s="486"/>
      <c r="DP11" s="486"/>
      <c r="DQ11" s="486"/>
      <c r="DR11" s="489"/>
      <c r="DS11" s="489"/>
      <c r="DT11" s="489"/>
    </row>
    <row r="12" spans="1:124" ht="16.5" customHeight="1">
      <c r="A12" s="962"/>
      <c r="B12" s="964" t="s">
        <v>430</v>
      </c>
      <c r="C12" s="964" t="s">
        <v>342</v>
      </c>
      <c r="D12" s="852" t="s">
        <v>243</v>
      </c>
      <c r="E12" s="852"/>
      <c r="F12" s="852"/>
      <c r="G12" s="946">
        <v>26</v>
      </c>
      <c r="H12" s="947"/>
      <c r="I12" s="947"/>
      <c r="J12" s="947"/>
      <c r="K12" s="948"/>
      <c r="L12" s="946">
        <v>143</v>
      </c>
      <c r="M12" s="947"/>
      <c r="N12" s="947"/>
      <c r="O12" s="947"/>
      <c r="P12" s="948"/>
      <c r="Q12" s="946">
        <v>12</v>
      </c>
      <c r="R12" s="947"/>
      <c r="S12" s="947"/>
      <c r="T12" s="947"/>
      <c r="U12" s="948"/>
      <c r="V12" s="946">
        <v>66</v>
      </c>
      <c r="W12" s="947"/>
      <c r="X12" s="947"/>
      <c r="Y12" s="947"/>
      <c r="Z12" s="948"/>
      <c r="AA12" s="946">
        <v>24</v>
      </c>
      <c r="AB12" s="947"/>
      <c r="AC12" s="947"/>
      <c r="AD12" s="947"/>
      <c r="AE12" s="948"/>
      <c r="AF12" s="946">
        <v>132</v>
      </c>
      <c r="AG12" s="947"/>
      <c r="AH12" s="947"/>
      <c r="AI12" s="947"/>
      <c r="AJ12" s="948"/>
      <c r="AK12" s="946">
        <v>10</v>
      </c>
      <c r="AL12" s="947"/>
      <c r="AM12" s="947"/>
      <c r="AN12" s="947"/>
      <c r="AO12" s="948"/>
      <c r="AP12" s="946">
        <v>55</v>
      </c>
      <c r="AQ12" s="947"/>
      <c r="AR12" s="947"/>
      <c r="AS12" s="947"/>
      <c r="AT12" s="948"/>
      <c r="AU12" s="946">
        <v>10</v>
      </c>
      <c r="AV12" s="947"/>
      <c r="AW12" s="947"/>
      <c r="AX12" s="947"/>
      <c r="AY12" s="948"/>
      <c r="AZ12" s="946">
        <v>55</v>
      </c>
      <c r="BA12" s="947"/>
      <c r="BB12" s="947"/>
      <c r="BC12" s="947"/>
      <c r="BD12" s="948"/>
      <c r="BE12" s="949">
        <v>10</v>
      </c>
      <c r="BF12" s="950"/>
      <c r="BG12" s="950"/>
      <c r="BH12" s="950"/>
      <c r="BI12" s="951"/>
      <c r="BJ12" s="952">
        <v>55</v>
      </c>
      <c r="BK12" s="952"/>
      <c r="BL12" s="952"/>
      <c r="BM12" s="952"/>
      <c r="BN12" s="952"/>
      <c r="BO12" s="948">
        <v>9</v>
      </c>
      <c r="BP12" s="952"/>
      <c r="BQ12" s="952"/>
      <c r="BR12" s="952"/>
      <c r="BS12" s="952"/>
      <c r="BT12" s="952">
        <v>49</v>
      </c>
      <c r="BU12" s="952"/>
      <c r="BV12" s="952"/>
      <c r="BW12" s="952"/>
      <c r="BX12" s="946"/>
      <c r="BY12" s="949">
        <v>9</v>
      </c>
      <c r="BZ12" s="950"/>
      <c r="CA12" s="950"/>
      <c r="CB12" s="950"/>
      <c r="CC12" s="951"/>
      <c r="CD12" s="952">
        <v>49</v>
      </c>
      <c r="CE12" s="952"/>
      <c r="CF12" s="952"/>
      <c r="CG12" s="952"/>
      <c r="CH12" s="952"/>
      <c r="CI12" s="948">
        <v>9</v>
      </c>
      <c r="CJ12" s="952"/>
      <c r="CK12" s="952"/>
      <c r="CL12" s="952"/>
      <c r="CM12" s="952"/>
      <c r="CN12" s="963">
        <f>ROUND(CI12/CI40*100,1)</f>
        <v>0</v>
      </c>
      <c r="CO12" s="963"/>
      <c r="CP12" s="963"/>
      <c r="CQ12" s="963"/>
      <c r="CR12" s="963"/>
      <c r="CS12" s="954">
        <f t="shared" si="0"/>
        <v>100</v>
      </c>
      <c r="CT12" s="955"/>
      <c r="CU12" s="955"/>
      <c r="CV12" s="955"/>
      <c r="CW12" s="956"/>
      <c r="CX12" s="952">
        <v>49</v>
      </c>
      <c r="CY12" s="952"/>
      <c r="CZ12" s="952"/>
      <c r="DA12" s="952"/>
      <c r="DB12" s="957"/>
      <c r="DE12" s="486"/>
      <c r="DF12" s="486"/>
      <c r="DG12" s="486"/>
      <c r="DH12" s="486"/>
      <c r="DI12" s="484"/>
      <c r="DJ12" s="484"/>
      <c r="DK12" s="485"/>
      <c r="DL12" s="484"/>
      <c r="DM12" s="486"/>
      <c r="DN12" s="486"/>
      <c r="DO12" s="486"/>
      <c r="DP12" s="486"/>
      <c r="DQ12" s="486"/>
      <c r="DR12" s="489"/>
      <c r="DS12" s="489"/>
      <c r="DT12" s="489"/>
    </row>
    <row r="13" spans="1:124" ht="16.5" customHeight="1">
      <c r="A13" s="962"/>
      <c r="B13" s="965"/>
      <c r="C13" s="965"/>
      <c r="D13" s="852" t="s">
        <v>244</v>
      </c>
      <c r="E13" s="852"/>
      <c r="F13" s="852"/>
      <c r="G13" s="967" t="s">
        <v>152</v>
      </c>
      <c r="H13" s="968"/>
      <c r="I13" s="968"/>
      <c r="J13" s="968"/>
      <c r="K13" s="969"/>
      <c r="L13" s="967" t="s">
        <v>152</v>
      </c>
      <c r="M13" s="968"/>
      <c r="N13" s="968"/>
      <c r="O13" s="968"/>
      <c r="P13" s="969"/>
      <c r="Q13" s="967" t="s">
        <v>152</v>
      </c>
      <c r="R13" s="968"/>
      <c r="S13" s="968"/>
      <c r="T13" s="968"/>
      <c r="U13" s="969"/>
      <c r="V13" s="967" t="s">
        <v>152</v>
      </c>
      <c r="W13" s="968"/>
      <c r="X13" s="968"/>
      <c r="Y13" s="968"/>
      <c r="Z13" s="969"/>
      <c r="AA13" s="967">
        <v>6</v>
      </c>
      <c r="AB13" s="968"/>
      <c r="AC13" s="968"/>
      <c r="AD13" s="968"/>
      <c r="AE13" s="969"/>
      <c r="AF13" s="946">
        <v>41</v>
      </c>
      <c r="AG13" s="947"/>
      <c r="AH13" s="947"/>
      <c r="AI13" s="947"/>
      <c r="AJ13" s="948"/>
      <c r="AK13" s="967">
        <v>3</v>
      </c>
      <c r="AL13" s="968"/>
      <c r="AM13" s="968"/>
      <c r="AN13" s="968"/>
      <c r="AO13" s="969"/>
      <c r="AP13" s="967">
        <v>21</v>
      </c>
      <c r="AQ13" s="968"/>
      <c r="AR13" s="968"/>
      <c r="AS13" s="968"/>
      <c r="AT13" s="969"/>
      <c r="AU13" s="967">
        <v>3</v>
      </c>
      <c r="AV13" s="968"/>
      <c r="AW13" s="968"/>
      <c r="AX13" s="968"/>
      <c r="AY13" s="969"/>
      <c r="AZ13" s="946">
        <v>21</v>
      </c>
      <c r="BA13" s="947"/>
      <c r="BB13" s="947"/>
      <c r="BC13" s="947"/>
      <c r="BD13" s="948"/>
      <c r="BE13" s="949">
        <v>3</v>
      </c>
      <c r="BF13" s="950"/>
      <c r="BG13" s="950"/>
      <c r="BH13" s="950"/>
      <c r="BI13" s="951"/>
      <c r="BJ13" s="952">
        <v>21</v>
      </c>
      <c r="BK13" s="952"/>
      <c r="BL13" s="952"/>
      <c r="BM13" s="952"/>
      <c r="BN13" s="952"/>
      <c r="BO13" s="969">
        <v>2</v>
      </c>
      <c r="BP13" s="970"/>
      <c r="BQ13" s="970"/>
      <c r="BR13" s="970"/>
      <c r="BS13" s="970"/>
      <c r="BT13" s="952">
        <v>14</v>
      </c>
      <c r="BU13" s="952"/>
      <c r="BV13" s="952"/>
      <c r="BW13" s="952"/>
      <c r="BX13" s="946"/>
      <c r="BY13" s="949">
        <v>2</v>
      </c>
      <c r="BZ13" s="950"/>
      <c r="CA13" s="950"/>
      <c r="CB13" s="950"/>
      <c r="CC13" s="951"/>
      <c r="CD13" s="952">
        <v>14</v>
      </c>
      <c r="CE13" s="952"/>
      <c r="CF13" s="952"/>
      <c r="CG13" s="952"/>
      <c r="CH13" s="952"/>
      <c r="CI13" s="969">
        <v>5</v>
      </c>
      <c r="CJ13" s="970"/>
      <c r="CK13" s="970"/>
      <c r="CL13" s="970"/>
      <c r="CM13" s="970"/>
      <c r="CN13" s="963">
        <f>ROUND(CI13/CI40*100,1)</f>
        <v>0</v>
      </c>
      <c r="CO13" s="963"/>
      <c r="CP13" s="963"/>
      <c r="CQ13" s="963"/>
      <c r="CR13" s="963"/>
      <c r="CS13" s="954">
        <f t="shared" si="0"/>
        <v>250</v>
      </c>
      <c r="CT13" s="955"/>
      <c r="CU13" s="955"/>
      <c r="CV13" s="955"/>
      <c r="CW13" s="956"/>
      <c r="CX13" s="952">
        <v>35</v>
      </c>
      <c r="CY13" s="952"/>
      <c r="CZ13" s="952"/>
      <c r="DA13" s="952"/>
      <c r="DB13" s="957"/>
      <c r="DE13" s="486"/>
      <c r="DF13" s="486"/>
      <c r="DG13" s="486"/>
      <c r="DH13" s="486"/>
      <c r="DI13" s="484"/>
      <c r="DJ13" s="484"/>
      <c r="DK13" s="485"/>
      <c r="DL13" s="484"/>
      <c r="DM13" s="486"/>
      <c r="DN13" s="486"/>
      <c r="DO13" s="486"/>
      <c r="DP13" s="486"/>
      <c r="DQ13" s="486"/>
      <c r="DR13" s="489"/>
      <c r="DS13" s="489"/>
      <c r="DT13" s="489"/>
    </row>
    <row r="14" spans="1:124" ht="16.5" customHeight="1">
      <c r="A14" s="962"/>
      <c r="B14" s="965"/>
      <c r="C14" s="965"/>
      <c r="D14" s="852" t="s">
        <v>245</v>
      </c>
      <c r="E14" s="852"/>
      <c r="F14" s="852"/>
      <c r="G14" s="967">
        <v>2</v>
      </c>
      <c r="H14" s="968"/>
      <c r="I14" s="968"/>
      <c r="J14" s="968"/>
      <c r="K14" s="969"/>
      <c r="L14" s="967">
        <v>16</v>
      </c>
      <c r="M14" s="968"/>
      <c r="N14" s="968"/>
      <c r="O14" s="968"/>
      <c r="P14" s="969"/>
      <c r="Q14" s="967">
        <v>1</v>
      </c>
      <c r="R14" s="968"/>
      <c r="S14" s="968"/>
      <c r="T14" s="968"/>
      <c r="U14" s="969"/>
      <c r="V14" s="967">
        <v>8</v>
      </c>
      <c r="W14" s="968"/>
      <c r="X14" s="968"/>
      <c r="Y14" s="968"/>
      <c r="Z14" s="969"/>
      <c r="AA14" s="967">
        <v>3</v>
      </c>
      <c r="AB14" s="968"/>
      <c r="AC14" s="968"/>
      <c r="AD14" s="968"/>
      <c r="AE14" s="969"/>
      <c r="AF14" s="946">
        <v>25</v>
      </c>
      <c r="AG14" s="947"/>
      <c r="AH14" s="947"/>
      <c r="AI14" s="947"/>
      <c r="AJ14" s="948"/>
      <c r="AK14" s="967">
        <v>2</v>
      </c>
      <c r="AL14" s="968"/>
      <c r="AM14" s="968"/>
      <c r="AN14" s="968"/>
      <c r="AO14" s="969"/>
      <c r="AP14" s="967">
        <v>16</v>
      </c>
      <c r="AQ14" s="968"/>
      <c r="AR14" s="968"/>
      <c r="AS14" s="968"/>
      <c r="AT14" s="969"/>
      <c r="AU14" s="967">
        <v>2</v>
      </c>
      <c r="AV14" s="968"/>
      <c r="AW14" s="968"/>
      <c r="AX14" s="968"/>
      <c r="AY14" s="969"/>
      <c r="AZ14" s="946">
        <v>16</v>
      </c>
      <c r="BA14" s="947"/>
      <c r="BB14" s="947"/>
      <c r="BC14" s="947"/>
      <c r="BD14" s="948"/>
      <c r="BE14" s="949">
        <v>2</v>
      </c>
      <c r="BF14" s="950"/>
      <c r="BG14" s="950"/>
      <c r="BH14" s="950"/>
      <c r="BI14" s="951"/>
      <c r="BJ14" s="952">
        <v>16</v>
      </c>
      <c r="BK14" s="952"/>
      <c r="BL14" s="952"/>
      <c r="BM14" s="952"/>
      <c r="BN14" s="952"/>
      <c r="BO14" s="969">
        <v>1</v>
      </c>
      <c r="BP14" s="970"/>
      <c r="BQ14" s="970"/>
      <c r="BR14" s="970"/>
      <c r="BS14" s="970"/>
      <c r="BT14" s="952">
        <v>8</v>
      </c>
      <c r="BU14" s="952"/>
      <c r="BV14" s="952"/>
      <c r="BW14" s="952"/>
      <c r="BX14" s="946"/>
      <c r="BY14" s="949">
        <v>1</v>
      </c>
      <c r="BZ14" s="950"/>
      <c r="CA14" s="950"/>
      <c r="CB14" s="950"/>
      <c r="CC14" s="951"/>
      <c r="CD14" s="952">
        <v>8</v>
      </c>
      <c r="CE14" s="952"/>
      <c r="CF14" s="952"/>
      <c r="CG14" s="952"/>
      <c r="CH14" s="952"/>
      <c r="CI14" s="969" t="s">
        <v>432</v>
      </c>
      <c r="CJ14" s="970"/>
      <c r="CK14" s="970"/>
      <c r="CL14" s="970"/>
      <c r="CM14" s="970"/>
      <c r="CN14" s="963" t="s">
        <v>433</v>
      </c>
      <c r="CO14" s="963"/>
      <c r="CP14" s="963"/>
      <c r="CQ14" s="963"/>
      <c r="CR14" s="963"/>
      <c r="CS14" s="954" t="s">
        <v>433</v>
      </c>
      <c r="CT14" s="955"/>
      <c r="CU14" s="955"/>
      <c r="CV14" s="955"/>
      <c r="CW14" s="956"/>
      <c r="CX14" s="952" t="s">
        <v>431</v>
      </c>
      <c r="CY14" s="952"/>
      <c r="CZ14" s="952"/>
      <c r="DA14" s="952"/>
      <c r="DB14" s="957"/>
      <c r="DE14" s="486"/>
      <c r="DF14" s="486"/>
      <c r="DG14" s="486"/>
      <c r="DH14" s="486"/>
      <c r="DI14" s="484"/>
      <c r="DJ14" s="484"/>
      <c r="DK14" s="485"/>
      <c r="DL14" s="484"/>
      <c r="DM14" s="486"/>
      <c r="DN14" s="486"/>
      <c r="DO14" s="486"/>
      <c r="DP14" s="486"/>
      <c r="DQ14" s="486"/>
      <c r="DR14" s="489"/>
      <c r="DS14" s="489"/>
      <c r="DT14" s="489"/>
    </row>
    <row r="15" spans="1:124" ht="16.5" customHeight="1">
      <c r="A15" s="962"/>
      <c r="B15" s="965"/>
      <c r="C15" s="965"/>
      <c r="D15" s="852" t="s">
        <v>246</v>
      </c>
      <c r="E15" s="852"/>
      <c r="F15" s="852"/>
      <c r="G15" s="967" t="s">
        <v>152</v>
      </c>
      <c r="H15" s="968"/>
      <c r="I15" s="968"/>
      <c r="J15" s="968"/>
      <c r="K15" s="969"/>
      <c r="L15" s="967" t="s">
        <v>152</v>
      </c>
      <c r="M15" s="968"/>
      <c r="N15" s="968"/>
      <c r="O15" s="968"/>
      <c r="P15" s="969"/>
      <c r="Q15" s="967" t="s">
        <v>152</v>
      </c>
      <c r="R15" s="968"/>
      <c r="S15" s="968"/>
      <c r="T15" s="968"/>
      <c r="U15" s="969"/>
      <c r="V15" s="967" t="s">
        <v>152</v>
      </c>
      <c r="W15" s="968"/>
      <c r="X15" s="968"/>
      <c r="Y15" s="968"/>
      <c r="Z15" s="969"/>
      <c r="AA15" s="967" t="s">
        <v>152</v>
      </c>
      <c r="AB15" s="968"/>
      <c r="AC15" s="968"/>
      <c r="AD15" s="968"/>
      <c r="AE15" s="969"/>
      <c r="AF15" s="946" t="s">
        <v>152</v>
      </c>
      <c r="AG15" s="947"/>
      <c r="AH15" s="947"/>
      <c r="AI15" s="947"/>
      <c r="AJ15" s="948"/>
      <c r="AK15" s="946" t="s">
        <v>152</v>
      </c>
      <c r="AL15" s="947"/>
      <c r="AM15" s="947"/>
      <c r="AN15" s="947"/>
      <c r="AO15" s="948"/>
      <c r="AP15" s="946" t="s">
        <v>152</v>
      </c>
      <c r="AQ15" s="947"/>
      <c r="AR15" s="947"/>
      <c r="AS15" s="947"/>
      <c r="AT15" s="948"/>
      <c r="AU15" s="946" t="s">
        <v>152</v>
      </c>
      <c r="AV15" s="947"/>
      <c r="AW15" s="947"/>
      <c r="AX15" s="947"/>
      <c r="AY15" s="948"/>
      <c r="AZ15" s="946" t="s">
        <v>152</v>
      </c>
      <c r="BA15" s="947"/>
      <c r="BB15" s="947"/>
      <c r="BC15" s="947"/>
      <c r="BD15" s="948"/>
      <c r="BE15" s="952" t="s">
        <v>152</v>
      </c>
      <c r="BF15" s="952"/>
      <c r="BG15" s="952"/>
      <c r="BH15" s="952"/>
      <c r="BI15" s="952"/>
      <c r="BJ15" s="952" t="s">
        <v>152</v>
      </c>
      <c r="BK15" s="952"/>
      <c r="BL15" s="952"/>
      <c r="BM15" s="952"/>
      <c r="BN15" s="952"/>
      <c r="BO15" s="948" t="s">
        <v>152</v>
      </c>
      <c r="BP15" s="952"/>
      <c r="BQ15" s="952"/>
      <c r="BR15" s="952"/>
      <c r="BS15" s="952"/>
      <c r="BT15" s="952" t="s">
        <v>152</v>
      </c>
      <c r="BU15" s="952"/>
      <c r="BV15" s="952"/>
      <c r="BW15" s="952"/>
      <c r="BX15" s="946"/>
      <c r="BY15" s="952" t="s">
        <v>152</v>
      </c>
      <c r="BZ15" s="952"/>
      <c r="CA15" s="952"/>
      <c r="CB15" s="952"/>
      <c r="CC15" s="946"/>
      <c r="CD15" s="952" t="s">
        <v>152</v>
      </c>
      <c r="CE15" s="952"/>
      <c r="CF15" s="952"/>
      <c r="CG15" s="952"/>
      <c r="CH15" s="946"/>
      <c r="CI15" s="970" t="s">
        <v>431</v>
      </c>
      <c r="CJ15" s="970"/>
      <c r="CK15" s="970"/>
      <c r="CL15" s="970"/>
      <c r="CM15" s="970"/>
      <c r="CN15" s="963" t="s">
        <v>431</v>
      </c>
      <c r="CO15" s="963"/>
      <c r="CP15" s="963"/>
      <c r="CQ15" s="963"/>
      <c r="CR15" s="963"/>
      <c r="CS15" s="954" t="s">
        <v>431</v>
      </c>
      <c r="CT15" s="955"/>
      <c r="CU15" s="955"/>
      <c r="CV15" s="955"/>
      <c r="CW15" s="956"/>
      <c r="CX15" s="952" t="s">
        <v>431</v>
      </c>
      <c r="CY15" s="952"/>
      <c r="CZ15" s="952"/>
      <c r="DA15" s="952"/>
      <c r="DB15" s="957"/>
      <c r="DE15" s="486"/>
      <c r="DF15" s="486"/>
      <c r="DG15" s="486"/>
      <c r="DH15" s="486"/>
      <c r="DI15" s="484"/>
      <c r="DJ15" s="484"/>
      <c r="DK15" s="485"/>
      <c r="DL15" s="484"/>
      <c r="DM15" s="486"/>
      <c r="DN15" s="486"/>
      <c r="DO15" s="486"/>
      <c r="DP15" s="486"/>
      <c r="DQ15" s="486"/>
      <c r="DR15" s="489"/>
      <c r="DS15" s="489"/>
      <c r="DT15" s="489"/>
    </row>
    <row r="16" spans="1:124" ht="16.5" customHeight="1">
      <c r="A16" s="962"/>
      <c r="B16" s="965"/>
      <c r="C16" s="965"/>
      <c r="D16" s="852" t="s">
        <v>247</v>
      </c>
      <c r="E16" s="852"/>
      <c r="F16" s="852"/>
      <c r="G16" s="967" t="s">
        <v>152</v>
      </c>
      <c r="H16" s="968"/>
      <c r="I16" s="968"/>
      <c r="J16" s="968"/>
      <c r="K16" s="969"/>
      <c r="L16" s="967" t="s">
        <v>152</v>
      </c>
      <c r="M16" s="968"/>
      <c r="N16" s="968"/>
      <c r="O16" s="968"/>
      <c r="P16" s="969"/>
      <c r="Q16" s="967" t="s">
        <v>152</v>
      </c>
      <c r="R16" s="968"/>
      <c r="S16" s="968"/>
      <c r="T16" s="968"/>
      <c r="U16" s="969"/>
      <c r="V16" s="967" t="s">
        <v>152</v>
      </c>
      <c r="W16" s="968"/>
      <c r="X16" s="968"/>
      <c r="Y16" s="968"/>
      <c r="Z16" s="969"/>
      <c r="AA16" s="967" t="s">
        <v>152</v>
      </c>
      <c r="AB16" s="968"/>
      <c r="AC16" s="968"/>
      <c r="AD16" s="968"/>
      <c r="AE16" s="969"/>
      <c r="AF16" s="946" t="s">
        <v>152</v>
      </c>
      <c r="AG16" s="947"/>
      <c r="AH16" s="947"/>
      <c r="AI16" s="947"/>
      <c r="AJ16" s="948"/>
      <c r="AK16" s="946" t="s">
        <v>152</v>
      </c>
      <c r="AL16" s="947"/>
      <c r="AM16" s="947"/>
      <c r="AN16" s="947"/>
      <c r="AO16" s="948"/>
      <c r="AP16" s="946" t="s">
        <v>152</v>
      </c>
      <c r="AQ16" s="947"/>
      <c r="AR16" s="947"/>
      <c r="AS16" s="947"/>
      <c r="AT16" s="948"/>
      <c r="AU16" s="946" t="s">
        <v>152</v>
      </c>
      <c r="AV16" s="947"/>
      <c r="AW16" s="947"/>
      <c r="AX16" s="947"/>
      <c r="AY16" s="948"/>
      <c r="AZ16" s="946" t="s">
        <v>152</v>
      </c>
      <c r="BA16" s="947"/>
      <c r="BB16" s="947"/>
      <c r="BC16" s="947"/>
      <c r="BD16" s="948"/>
      <c r="BE16" s="952" t="s">
        <v>152</v>
      </c>
      <c r="BF16" s="952"/>
      <c r="BG16" s="952"/>
      <c r="BH16" s="952"/>
      <c r="BI16" s="952"/>
      <c r="BJ16" s="952" t="s">
        <v>152</v>
      </c>
      <c r="BK16" s="952"/>
      <c r="BL16" s="952"/>
      <c r="BM16" s="952"/>
      <c r="BN16" s="952"/>
      <c r="BO16" s="948" t="s">
        <v>152</v>
      </c>
      <c r="BP16" s="952"/>
      <c r="BQ16" s="952"/>
      <c r="BR16" s="952"/>
      <c r="BS16" s="952"/>
      <c r="BT16" s="952" t="s">
        <v>152</v>
      </c>
      <c r="BU16" s="952"/>
      <c r="BV16" s="952"/>
      <c r="BW16" s="952"/>
      <c r="BX16" s="946"/>
      <c r="BY16" s="952" t="s">
        <v>152</v>
      </c>
      <c r="BZ16" s="952"/>
      <c r="CA16" s="952"/>
      <c r="CB16" s="952"/>
      <c r="CC16" s="946"/>
      <c r="CD16" s="952" t="s">
        <v>152</v>
      </c>
      <c r="CE16" s="952"/>
      <c r="CF16" s="952"/>
      <c r="CG16" s="952"/>
      <c r="CH16" s="946"/>
      <c r="CI16" s="970" t="s">
        <v>431</v>
      </c>
      <c r="CJ16" s="970"/>
      <c r="CK16" s="970"/>
      <c r="CL16" s="970"/>
      <c r="CM16" s="970"/>
      <c r="CN16" s="963" t="s">
        <v>431</v>
      </c>
      <c r="CO16" s="963"/>
      <c r="CP16" s="963"/>
      <c r="CQ16" s="963"/>
      <c r="CR16" s="963"/>
      <c r="CS16" s="954" t="s">
        <v>433</v>
      </c>
      <c r="CT16" s="955"/>
      <c r="CU16" s="955"/>
      <c r="CV16" s="955"/>
      <c r="CW16" s="956"/>
      <c r="CX16" s="952" t="s">
        <v>431</v>
      </c>
      <c r="CY16" s="952"/>
      <c r="CZ16" s="952"/>
      <c r="DA16" s="952"/>
      <c r="DB16" s="957"/>
      <c r="DE16" s="486"/>
      <c r="DF16" s="486"/>
      <c r="DG16" s="486"/>
      <c r="DH16" s="486"/>
      <c r="DI16" s="484"/>
      <c r="DJ16" s="484"/>
      <c r="DK16" s="485"/>
      <c r="DL16" s="484"/>
      <c r="DM16" s="486"/>
      <c r="DN16" s="486"/>
      <c r="DO16" s="486"/>
      <c r="DP16" s="486"/>
      <c r="DQ16" s="486"/>
      <c r="DR16" s="489"/>
      <c r="DS16" s="489"/>
      <c r="DT16" s="489"/>
    </row>
    <row r="17" spans="1:124" ht="16.5" customHeight="1">
      <c r="A17" s="962"/>
      <c r="B17" s="965"/>
      <c r="C17" s="965"/>
      <c r="D17" s="852" t="s">
        <v>248</v>
      </c>
      <c r="E17" s="852"/>
      <c r="F17" s="852"/>
      <c r="G17" s="967">
        <v>1</v>
      </c>
      <c r="H17" s="968"/>
      <c r="I17" s="968"/>
      <c r="J17" s="968"/>
      <c r="K17" s="969"/>
      <c r="L17" s="967">
        <v>5</v>
      </c>
      <c r="M17" s="968"/>
      <c r="N17" s="968"/>
      <c r="O17" s="968"/>
      <c r="P17" s="969"/>
      <c r="Q17" s="967">
        <v>1</v>
      </c>
      <c r="R17" s="968"/>
      <c r="S17" s="968"/>
      <c r="T17" s="968"/>
      <c r="U17" s="969"/>
      <c r="V17" s="967">
        <v>5</v>
      </c>
      <c r="W17" s="968"/>
      <c r="X17" s="968"/>
      <c r="Y17" s="968"/>
      <c r="Z17" s="969"/>
      <c r="AA17" s="967" t="s">
        <v>152</v>
      </c>
      <c r="AB17" s="968"/>
      <c r="AC17" s="968"/>
      <c r="AD17" s="968"/>
      <c r="AE17" s="969"/>
      <c r="AF17" s="946" t="s">
        <v>152</v>
      </c>
      <c r="AG17" s="947"/>
      <c r="AH17" s="947"/>
      <c r="AI17" s="947"/>
      <c r="AJ17" s="948"/>
      <c r="AK17" s="946" t="s">
        <v>152</v>
      </c>
      <c r="AL17" s="947"/>
      <c r="AM17" s="947"/>
      <c r="AN17" s="947"/>
      <c r="AO17" s="948"/>
      <c r="AP17" s="946" t="s">
        <v>152</v>
      </c>
      <c r="AQ17" s="947"/>
      <c r="AR17" s="947"/>
      <c r="AS17" s="947"/>
      <c r="AT17" s="948"/>
      <c r="AU17" s="946" t="s">
        <v>152</v>
      </c>
      <c r="AV17" s="947"/>
      <c r="AW17" s="947"/>
      <c r="AX17" s="947"/>
      <c r="AY17" s="948"/>
      <c r="AZ17" s="946" t="s">
        <v>152</v>
      </c>
      <c r="BA17" s="947"/>
      <c r="BB17" s="947"/>
      <c r="BC17" s="947"/>
      <c r="BD17" s="948"/>
      <c r="BE17" s="952" t="s">
        <v>152</v>
      </c>
      <c r="BF17" s="952"/>
      <c r="BG17" s="952"/>
      <c r="BH17" s="952"/>
      <c r="BI17" s="952"/>
      <c r="BJ17" s="952" t="s">
        <v>152</v>
      </c>
      <c r="BK17" s="952"/>
      <c r="BL17" s="952"/>
      <c r="BM17" s="952"/>
      <c r="BN17" s="952"/>
      <c r="BO17" s="948">
        <v>1</v>
      </c>
      <c r="BP17" s="952"/>
      <c r="BQ17" s="952"/>
      <c r="BR17" s="952"/>
      <c r="BS17" s="952"/>
      <c r="BT17" s="952">
        <v>5</v>
      </c>
      <c r="BU17" s="952"/>
      <c r="BV17" s="952"/>
      <c r="BW17" s="952"/>
      <c r="BX17" s="946"/>
      <c r="BY17" s="952">
        <v>1</v>
      </c>
      <c r="BZ17" s="952"/>
      <c r="CA17" s="952"/>
      <c r="CB17" s="952"/>
      <c r="CC17" s="952"/>
      <c r="CD17" s="952">
        <v>5</v>
      </c>
      <c r="CE17" s="952"/>
      <c r="CF17" s="952"/>
      <c r="CG17" s="952"/>
      <c r="CH17" s="952"/>
      <c r="CI17" s="969" t="s">
        <v>431</v>
      </c>
      <c r="CJ17" s="970"/>
      <c r="CK17" s="970"/>
      <c r="CL17" s="970"/>
      <c r="CM17" s="970"/>
      <c r="CN17" s="963" t="s">
        <v>433</v>
      </c>
      <c r="CO17" s="963"/>
      <c r="CP17" s="963"/>
      <c r="CQ17" s="963"/>
      <c r="CR17" s="963"/>
      <c r="CS17" s="954" t="s">
        <v>432</v>
      </c>
      <c r="CT17" s="955"/>
      <c r="CU17" s="955"/>
      <c r="CV17" s="955"/>
      <c r="CW17" s="956"/>
      <c r="CX17" s="952" t="s">
        <v>431</v>
      </c>
      <c r="CY17" s="952"/>
      <c r="CZ17" s="952"/>
      <c r="DA17" s="952"/>
      <c r="DB17" s="957"/>
      <c r="DE17" s="486"/>
      <c r="DF17" s="486"/>
      <c r="DG17" s="486"/>
      <c r="DH17" s="486"/>
      <c r="DI17" s="484"/>
      <c r="DJ17" s="484"/>
      <c r="DK17" s="485"/>
      <c r="DL17" s="484"/>
      <c r="DM17" s="486"/>
      <c r="DN17" s="486"/>
      <c r="DO17" s="486"/>
      <c r="DP17" s="486"/>
      <c r="DQ17" s="486"/>
      <c r="DR17" s="489"/>
      <c r="DS17" s="489"/>
      <c r="DT17" s="489"/>
    </row>
    <row r="18" spans="1:124" ht="16.5" customHeight="1">
      <c r="A18" s="962"/>
      <c r="B18" s="965"/>
      <c r="C18" s="965"/>
      <c r="D18" s="852" t="s">
        <v>249</v>
      </c>
      <c r="E18" s="852"/>
      <c r="F18" s="852"/>
      <c r="G18" s="946">
        <v>149407</v>
      </c>
      <c r="H18" s="947"/>
      <c r="I18" s="947"/>
      <c r="J18" s="947"/>
      <c r="K18" s="948"/>
      <c r="L18" s="946">
        <v>1075730</v>
      </c>
      <c r="M18" s="947"/>
      <c r="N18" s="947"/>
      <c r="O18" s="947"/>
      <c r="P18" s="948"/>
      <c r="Q18" s="946">
        <v>147830</v>
      </c>
      <c r="R18" s="947"/>
      <c r="S18" s="947"/>
      <c r="T18" s="947"/>
      <c r="U18" s="948"/>
      <c r="V18" s="946">
        <v>1064376</v>
      </c>
      <c r="W18" s="947"/>
      <c r="X18" s="947"/>
      <c r="Y18" s="947"/>
      <c r="Z18" s="948"/>
      <c r="AA18" s="946">
        <v>136164</v>
      </c>
      <c r="AB18" s="947"/>
      <c r="AC18" s="947"/>
      <c r="AD18" s="947"/>
      <c r="AE18" s="948"/>
      <c r="AF18" s="946">
        <v>980381</v>
      </c>
      <c r="AG18" s="947"/>
      <c r="AH18" s="947"/>
      <c r="AI18" s="947"/>
      <c r="AJ18" s="948"/>
      <c r="AK18" s="946">
        <v>134691</v>
      </c>
      <c r="AL18" s="947"/>
      <c r="AM18" s="947"/>
      <c r="AN18" s="947"/>
      <c r="AO18" s="948"/>
      <c r="AP18" s="946">
        <v>969775</v>
      </c>
      <c r="AQ18" s="947"/>
      <c r="AR18" s="947"/>
      <c r="AS18" s="947"/>
      <c r="AT18" s="948"/>
      <c r="AU18" s="946">
        <v>123065</v>
      </c>
      <c r="AV18" s="947"/>
      <c r="AW18" s="947"/>
      <c r="AX18" s="947"/>
      <c r="AY18" s="948"/>
      <c r="AZ18" s="946">
        <v>886068</v>
      </c>
      <c r="BA18" s="947"/>
      <c r="BB18" s="947"/>
      <c r="BC18" s="947"/>
      <c r="BD18" s="948"/>
      <c r="BE18" s="949">
        <v>123067</v>
      </c>
      <c r="BF18" s="950"/>
      <c r="BG18" s="950"/>
      <c r="BH18" s="950"/>
      <c r="BI18" s="951"/>
      <c r="BJ18" s="952">
        <v>886083</v>
      </c>
      <c r="BK18" s="952"/>
      <c r="BL18" s="952"/>
      <c r="BM18" s="952"/>
      <c r="BN18" s="952"/>
      <c r="BO18" s="948">
        <v>110850</v>
      </c>
      <c r="BP18" s="952"/>
      <c r="BQ18" s="952"/>
      <c r="BR18" s="952"/>
      <c r="BS18" s="952"/>
      <c r="BT18" s="952">
        <v>798120</v>
      </c>
      <c r="BU18" s="952"/>
      <c r="BV18" s="952"/>
      <c r="BW18" s="952"/>
      <c r="BX18" s="946"/>
      <c r="BY18" s="949">
        <v>110858</v>
      </c>
      <c r="BZ18" s="950"/>
      <c r="CA18" s="950"/>
      <c r="CB18" s="950"/>
      <c r="CC18" s="951"/>
      <c r="CD18" s="952">
        <v>798177</v>
      </c>
      <c r="CE18" s="952"/>
      <c r="CF18" s="952"/>
      <c r="CG18" s="952"/>
      <c r="CH18" s="952"/>
      <c r="CI18" s="948">
        <v>97676</v>
      </c>
      <c r="CJ18" s="952"/>
      <c r="CK18" s="952"/>
      <c r="CL18" s="952"/>
      <c r="CM18" s="952"/>
      <c r="CN18" s="963">
        <f>ROUND(CI18/CI40*100,1)</f>
        <v>34.2</v>
      </c>
      <c r="CO18" s="963"/>
      <c r="CP18" s="963"/>
      <c r="CQ18" s="963"/>
      <c r="CR18" s="963"/>
      <c r="CS18" s="954">
        <f>ROUND(CI18/BO18*100,1)</f>
        <v>88.1</v>
      </c>
      <c r="CT18" s="955"/>
      <c r="CU18" s="955"/>
      <c r="CV18" s="955"/>
      <c r="CW18" s="956"/>
      <c r="CX18" s="952">
        <v>703267</v>
      </c>
      <c r="CY18" s="952"/>
      <c r="CZ18" s="952"/>
      <c r="DA18" s="952"/>
      <c r="DB18" s="957"/>
      <c r="DE18" s="486"/>
      <c r="DF18" s="486"/>
      <c r="DG18" s="486"/>
      <c r="DH18" s="486"/>
      <c r="DI18" s="484"/>
      <c r="DJ18" s="484"/>
      <c r="DK18" s="485"/>
      <c r="DL18" s="484"/>
      <c r="DM18" s="486"/>
      <c r="DN18" s="486"/>
      <c r="DO18" s="486"/>
      <c r="DP18" s="486"/>
      <c r="DQ18" s="486"/>
      <c r="DR18" s="489"/>
      <c r="DS18" s="489"/>
      <c r="DT18" s="489"/>
    </row>
    <row r="19" spans="1:124" ht="16.5" customHeight="1">
      <c r="A19" s="962"/>
      <c r="B19" s="965"/>
      <c r="C19" s="965"/>
      <c r="D19" s="852" t="s">
        <v>250</v>
      </c>
      <c r="E19" s="852"/>
      <c r="F19" s="852"/>
      <c r="G19" s="967">
        <v>723</v>
      </c>
      <c r="H19" s="968"/>
      <c r="I19" s="968"/>
      <c r="J19" s="968"/>
      <c r="K19" s="969"/>
      <c r="L19" s="967">
        <v>7809</v>
      </c>
      <c r="M19" s="968"/>
      <c r="N19" s="968"/>
      <c r="O19" s="968"/>
      <c r="P19" s="969"/>
      <c r="Q19" s="967">
        <v>1543</v>
      </c>
      <c r="R19" s="968"/>
      <c r="S19" s="968"/>
      <c r="T19" s="968"/>
      <c r="U19" s="969"/>
      <c r="V19" s="967">
        <v>16664</v>
      </c>
      <c r="W19" s="968"/>
      <c r="X19" s="968"/>
      <c r="Y19" s="968"/>
      <c r="Z19" s="969"/>
      <c r="AA19" s="967">
        <v>14103</v>
      </c>
      <c r="AB19" s="968"/>
      <c r="AC19" s="968"/>
      <c r="AD19" s="968"/>
      <c r="AE19" s="969"/>
      <c r="AF19" s="946">
        <v>152312</v>
      </c>
      <c r="AG19" s="947"/>
      <c r="AH19" s="947"/>
      <c r="AI19" s="947"/>
      <c r="AJ19" s="948"/>
      <c r="AK19" s="967">
        <v>13956</v>
      </c>
      <c r="AL19" s="968"/>
      <c r="AM19" s="968"/>
      <c r="AN19" s="968"/>
      <c r="AO19" s="969"/>
      <c r="AP19" s="967">
        <v>150725</v>
      </c>
      <c r="AQ19" s="968"/>
      <c r="AR19" s="968"/>
      <c r="AS19" s="968"/>
      <c r="AT19" s="969"/>
      <c r="AU19" s="967">
        <v>27807</v>
      </c>
      <c r="AV19" s="968"/>
      <c r="AW19" s="968"/>
      <c r="AX19" s="968"/>
      <c r="AY19" s="969"/>
      <c r="AZ19" s="946">
        <v>300316</v>
      </c>
      <c r="BA19" s="947"/>
      <c r="BB19" s="947"/>
      <c r="BC19" s="947"/>
      <c r="BD19" s="948"/>
      <c r="BE19" s="949">
        <v>27809</v>
      </c>
      <c r="BF19" s="950"/>
      <c r="BG19" s="950"/>
      <c r="BH19" s="950"/>
      <c r="BI19" s="951"/>
      <c r="BJ19" s="952">
        <v>300337</v>
      </c>
      <c r="BK19" s="952"/>
      <c r="BL19" s="952"/>
      <c r="BM19" s="952"/>
      <c r="BN19" s="952"/>
      <c r="BO19" s="969">
        <v>40658</v>
      </c>
      <c r="BP19" s="970"/>
      <c r="BQ19" s="970"/>
      <c r="BR19" s="970"/>
      <c r="BS19" s="970"/>
      <c r="BT19" s="952">
        <v>439106</v>
      </c>
      <c r="BU19" s="952"/>
      <c r="BV19" s="952"/>
      <c r="BW19" s="952"/>
      <c r="BX19" s="946"/>
      <c r="BY19" s="949">
        <v>40661</v>
      </c>
      <c r="BZ19" s="950"/>
      <c r="CA19" s="950"/>
      <c r="CB19" s="950"/>
      <c r="CC19" s="951"/>
      <c r="CD19" s="952">
        <v>439139</v>
      </c>
      <c r="CE19" s="952"/>
      <c r="CF19" s="952"/>
      <c r="CG19" s="952"/>
      <c r="CH19" s="952"/>
      <c r="CI19" s="969">
        <v>54326</v>
      </c>
      <c r="CJ19" s="970"/>
      <c r="CK19" s="970"/>
      <c r="CL19" s="970"/>
      <c r="CM19" s="970"/>
      <c r="CN19" s="963">
        <f>ROUND(CI19/CI40*100,1)</f>
        <v>19</v>
      </c>
      <c r="CO19" s="963"/>
      <c r="CP19" s="963"/>
      <c r="CQ19" s="963"/>
      <c r="CR19" s="963"/>
      <c r="CS19" s="954">
        <f>ROUND(CI19/BO19*100,1)</f>
        <v>133.6</v>
      </c>
      <c r="CT19" s="955"/>
      <c r="CU19" s="955"/>
      <c r="CV19" s="955"/>
      <c r="CW19" s="956"/>
      <c r="CX19" s="952">
        <v>586721</v>
      </c>
      <c r="CY19" s="952"/>
      <c r="CZ19" s="952"/>
      <c r="DA19" s="952"/>
      <c r="DB19" s="957"/>
      <c r="DE19" s="486"/>
      <c r="DF19" s="486"/>
      <c r="DG19" s="486"/>
      <c r="DH19" s="486"/>
      <c r="DI19" s="484"/>
      <c r="DJ19" s="484"/>
      <c r="DK19" s="485"/>
      <c r="DL19" s="484"/>
      <c r="DM19" s="486"/>
      <c r="DN19" s="490"/>
      <c r="DO19" s="484"/>
      <c r="DP19" s="490"/>
      <c r="DQ19" s="490"/>
      <c r="DR19" s="489"/>
      <c r="DS19" s="489"/>
      <c r="DT19" s="489"/>
    </row>
    <row r="20" spans="1:124" ht="16.5" customHeight="1">
      <c r="A20" s="962"/>
      <c r="B20" s="965"/>
      <c r="C20" s="965"/>
      <c r="D20" s="852" t="s">
        <v>251</v>
      </c>
      <c r="E20" s="852"/>
      <c r="F20" s="852"/>
      <c r="G20" s="967">
        <v>19590</v>
      </c>
      <c r="H20" s="968"/>
      <c r="I20" s="968"/>
      <c r="J20" s="968"/>
      <c r="K20" s="969"/>
      <c r="L20" s="967">
        <v>252711</v>
      </c>
      <c r="M20" s="968"/>
      <c r="N20" s="968"/>
      <c r="O20" s="968"/>
      <c r="P20" s="969"/>
      <c r="Q20" s="967">
        <v>19326</v>
      </c>
      <c r="R20" s="968"/>
      <c r="S20" s="968"/>
      <c r="T20" s="968"/>
      <c r="U20" s="969"/>
      <c r="V20" s="967">
        <v>249306</v>
      </c>
      <c r="W20" s="968"/>
      <c r="X20" s="968"/>
      <c r="Y20" s="968"/>
      <c r="Z20" s="969"/>
      <c r="AA20" s="946">
        <v>23723</v>
      </c>
      <c r="AB20" s="947"/>
      <c r="AC20" s="947"/>
      <c r="AD20" s="947"/>
      <c r="AE20" s="948"/>
      <c r="AF20" s="946">
        <v>306027</v>
      </c>
      <c r="AG20" s="947"/>
      <c r="AH20" s="947"/>
      <c r="AI20" s="947"/>
      <c r="AJ20" s="948"/>
      <c r="AK20" s="967">
        <v>23269</v>
      </c>
      <c r="AL20" s="968"/>
      <c r="AM20" s="968"/>
      <c r="AN20" s="968"/>
      <c r="AO20" s="969"/>
      <c r="AP20" s="967">
        <v>300170</v>
      </c>
      <c r="AQ20" s="968"/>
      <c r="AR20" s="968"/>
      <c r="AS20" s="968"/>
      <c r="AT20" s="969"/>
      <c r="AU20" s="946">
        <v>24766</v>
      </c>
      <c r="AV20" s="947"/>
      <c r="AW20" s="947"/>
      <c r="AX20" s="947"/>
      <c r="AY20" s="948"/>
      <c r="AZ20" s="946">
        <v>319481</v>
      </c>
      <c r="BA20" s="947"/>
      <c r="BB20" s="947"/>
      <c r="BC20" s="947"/>
      <c r="BD20" s="948"/>
      <c r="BE20" s="949">
        <v>24735</v>
      </c>
      <c r="BF20" s="950"/>
      <c r="BG20" s="950"/>
      <c r="BH20" s="950"/>
      <c r="BI20" s="951"/>
      <c r="BJ20" s="952">
        <v>319082</v>
      </c>
      <c r="BK20" s="952"/>
      <c r="BL20" s="952"/>
      <c r="BM20" s="952"/>
      <c r="BN20" s="952"/>
      <c r="BO20" s="948">
        <v>25699</v>
      </c>
      <c r="BP20" s="952"/>
      <c r="BQ20" s="952"/>
      <c r="BR20" s="952"/>
      <c r="BS20" s="952"/>
      <c r="BT20" s="952">
        <v>331517</v>
      </c>
      <c r="BU20" s="952"/>
      <c r="BV20" s="952"/>
      <c r="BW20" s="952"/>
      <c r="BX20" s="946"/>
      <c r="BY20" s="949">
        <v>25680</v>
      </c>
      <c r="BZ20" s="950"/>
      <c r="CA20" s="950"/>
      <c r="CB20" s="950"/>
      <c r="CC20" s="951"/>
      <c r="CD20" s="952">
        <v>331272</v>
      </c>
      <c r="CE20" s="952"/>
      <c r="CF20" s="952"/>
      <c r="CG20" s="952"/>
      <c r="CH20" s="952"/>
      <c r="CI20" s="948">
        <v>27622</v>
      </c>
      <c r="CJ20" s="952"/>
      <c r="CK20" s="952"/>
      <c r="CL20" s="952"/>
      <c r="CM20" s="952"/>
      <c r="CN20" s="963">
        <f>ROUND(CI20/CI40*100,1)</f>
        <v>9.7</v>
      </c>
      <c r="CO20" s="963"/>
      <c r="CP20" s="963"/>
      <c r="CQ20" s="963"/>
      <c r="CR20" s="963"/>
      <c r="CS20" s="954">
        <f>ROUND(CI20/BO20*100,1)</f>
        <v>107.5</v>
      </c>
      <c r="CT20" s="955"/>
      <c r="CU20" s="955"/>
      <c r="CV20" s="955"/>
      <c r="CW20" s="956"/>
      <c r="CX20" s="952">
        <v>356324</v>
      </c>
      <c r="CY20" s="952"/>
      <c r="CZ20" s="952"/>
      <c r="DA20" s="952"/>
      <c r="DB20" s="957"/>
      <c r="DE20" s="486"/>
      <c r="DF20" s="484"/>
      <c r="DG20" s="484"/>
      <c r="DH20" s="484"/>
      <c r="DI20" s="484"/>
      <c r="DJ20" s="484"/>
      <c r="DK20" s="485"/>
      <c r="DL20" s="484"/>
      <c r="DM20" s="486"/>
      <c r="DN20" s="486"/>
      <c r="DO20" s="486"/>
      <c r="DP20" s="486"/>
      <c r="DQ20" s="486"/>
      <c r="DR20" s="489"/>
      <c r="DS20" s="489"/>
      <c r="DT20" s="489"/>
    </row>
    <row r="21" spans="1:124" ht="18" customHeight="1">
      <c r="A21" s="962"/>
      <c r="B21" s="965"/>
      <c r="C21" s="965"/>
      <c r="D21" s="852" t="s">
        <v>252</v>
      </c>
      <c r="E21" s="852"/>
      <c r="F21" s="852"/>
      <c r="G21" s="967">
        <v>6</v>
      </c>
      <c r="H21" s="968"/>
      <c r="I21" s="968"/>
      <c r="J21" s="968"/>
      <c r="K21" s="969"/>
      <c r="L21" s="967">
        <v>16</v>
      </c>
      <c r="M21" s="968"/>
      <c r="N21" s="968"/>
      <c r="O21" s="968"/>
      <c r="P21" s="969"/>
      <c r="Q21" s="967">
        <v>6</v>
      </c>
      <c r="R21" s="968"/>
      <c r="S21" s="968"/>
      <c r="T21" s="968"/>
      <c r="U21" s="969"/>
      <c r="V21" s="967">
        <v>16</v>
      </c>
      <c r="W21" s="968"/>
      <c r="X21" s="968"/>
      <c r="Y21" s="968"/>
      <c r="Z21" s="969"/>
      <c r="AA21" s="946">
        <v>1</v>
      </c>
      <c r="AB21" s="947"/>
      <c r="AC21" s="947"/>
      <c r="AD21" s="947"/>
      <c r="AE21" s="948"/>
      <c r="AF21" s="946">
        <v>3</v>
      </c>
      <c r="AG21" s="947"/>
      <c r="AH21" s="947"/>
      <c r="AI21" s="947"/>
      <c r="AJ21" s="948"/>
      <c r="AK21" s="967">
        <v>1</v>
      </c>
      <c r="AL21" s="968"/>
      <c r="AM21" s="968"/>
      <c r="AN21" s="968"/>
      <c r="AO21" s="969"/>
      <c r="AP21" s="967">
        <v>3</v>
      </c>
      <c r="AQ21" s="968"/>
      <c r="AR21" s="968"/>
      <c r="AS21" s="968"/>
      <c r="AT21" s="969"/>
      <c r="AU21" s="946" t="s">
        <v>152</v>
      </c>
      <c r="AV21" s="947"/>
      <c r="AW21" s="947"/>
      <c r="AX21" s="947"/>
      <c r="AY21" s="948"/>
      <c r="AZ21" s="946" t="s">
        <v>152</v>
      </c>
      <c r="BA21" s="947"/>
      <c r="BB21" s="947"/>
      <c r="BC21" s="947"/>
      <c r="BD21" s="948"/>
      <c r="BE21" s="971" t="s">
        <v>152</v>
      </c>
      <c r="BF21" s="971"/>
      <c r="BG21" s="971"/>
      <c r="BH21" s="971"/>
      <c r="BI21" s="971"/>
      <c r="BJ21" s="971" t="s">
        <v>152</v>
      </c>
      <c r="BK21" s="971"/>
      <c r="BL21" s="971"/>
      <c r="BM21" s="971"/>
      <c r="BN21" s="971"/>
      <c r="BO21" s="948" t="s">
        <v>152</v>
      </c>
      <c r="BP21" s="952"/>
      <c r="BQ21" s="952"/>
      <c r="BR21" s="952"/>
      <c r="BS21" s="952"/>
      <c r="BT21" s="952" t="s">
        <v>152</v>
      </c>
      <c r="BU21" s="952"/>
      <c r="BV21" s="952"/>
      <c r="BW21" s="952"/>
      <c r="BX21" s="946"/>
      <c r="BY21" s="952" t="s">
        <v>152</v>
      </c>
      <c r="BZ21" s="952"/>
      <c r="CA21" s="952"/>
      <c r="CB21" s="952"/>
      <c r="CC21" s="946"/>
      <c r="CD21" s="952" t="s">
        <v>152</v>
      </c>
      <c r="CE21" s="952"/>
      <c r="CF21" s="952"/>
      <c r="CG21" s="952"/>
      <c r="CH21" s="946"/>
      <c r="CI21" s="952" t="s">
        <v>152</v>
      </c>
      <c r="CJ21" s="952"/>
      <c r="CK21" s="952"/>
      <c r="CL21" s="952"/>
      <c r="CM21" s="946"/>
      <c r="CN21" s="952" t="s">
        <v>152</v>
      </c>
      <c r="CO21" s="952"/>
      <c r="CP21" s="952"/>
      <c r="CQ21" s="952"/>
      <c r="CR21" s="946"/>
      <c r="CS21" s="952" t="s">
        <v>152</v>
      </c>
      <c r="CT21" s="952"/>
      <c r="CU21" s="952"/>
      <c r="CV21" s="952"/>
      <c r="CW21" s="946"/>
      <c r="CX21" s="952" t="s">
        <v>152</v>
      </c>
      <c r="CY21" s="952"/>
      <c r="CZ21" s="952"/>
      <c r="DA21" s="952"/>
      <c r="DB21" s="957"/>
      <c r="DE21" s="486"/>
      <c r="DF21" s="486"/>
      <c r="DG21" s="486"/>
      <c r="DH21" s="486"/>
      <c r="DI21" s="484"/>
      <c r="DJ21" s="484"/>
      <c r="DK21" s="485"/>
      <c r="DL21" s="484"/>
      <c r="DM21" s="486"/>
      <c r="DN21" s="486"/>
      <c r="DO21" s="486"/>
      <c r="DP21" s="486"/>
      <c r="DQ21" s="486"/>
      <c r="DR21" s="489"/>
      <c r="DS21" s="489"/>
      <c r="DT21" s="489"/>
    </row>
    <row r="22" spans="1:124" ht="18" customHeight="1">
      <c r="A22" s="962"/>
      <c r="B22" s="965"/>
      <c r="C22" s="965"/>
      <c r="D22" s="852" t="s">
        <v>253</v>
      </c>
      <c r="E22" s="852"/>
      <c r="F22" s="852"/>
      <c r="G22" s="967">
        <v>6338</v>
      </c>
      <c r="H22" s="968"/>
      <c r="I22" s="968"/>
      <c r="J22" s="968"/>
      <c r="K22" s="969"/>
      <c r="L22" s="967">
        <v>34225</v>
      </c>
      <c r="M22" s="968"/>
      <c r="N22" s="968"/>
      <c r="O22" s="968"/>
      <c r="P22" s="969"/>
      <c r="Q22" s="967">
        <v>5861</v>
      </c>
      <c r="R22" s="968"/>
      <c r="S22" s="968"/>
      <c r="T22" s="968"/>
      <c r="U22" s="969"/>
      <c r="V22" s="967">
        <v>31649</v>
      </c>
      <c r="W22" s="968"/>
      <c r="X22" s="968"/>
      <c r="Y22" s="968"/>
      <c r="Z22" s="969"/>
      <c r="AA22" s="946">
        <v>5656</v>
      </c>
      <c r="AB22" s="947"/>
      <c r="AC22" s="947"/>
      <c r="AD22" s="947"/>
      <c r="AE22" s="948"/>
      <c r="AF22" s="946">
        <v>30542</v>
      </c>
      <c r="AG22" s="947"/>
      <c r="AH22" s="947"/>
      <c r="AI22" s="947"/>
      <c r="AJ22" s="948"/>
      <c r="AK22" s="967">
        <v>5617</v>
      </c>
      <c r="AL22" s="968"/>
      <c r="AM22" s="968"/>
      <c r="AN22" s="968"/>
      <c r="AO22" s="969"/>
      <c r="AP22" s="967">
        <v>30332</v>
      </c>
      <c r="AQ22" s="968"/>
      <c r="AR22" s="968"/>
      <c r="AS22" s="968"/>
      <c r="AT22" s="969"/>
      <c r="AU22" s="946">
        <v>3139</v>
      </c>
      <c r="AV22" s="947"/>
      <c r="AW22" s="947"/>
      <c r="AX22" s="947"/>
      <c r="AY22" s="948"/>
      <c r="AZ22" s="946">
        <v>16951</v>
      </c>
      <c r="BA22" s="947"/>
      <c r="BB22" s="947"/>
      <c r="BC22" s="947"/>
      <c r="BD22" s="948"/>
      <c r="BE22" s="949">
        <v>3139</v>
      </c>
      <c r="BF22" s="950"/>
      <c r="BG22" s="950"/>
      <c r="BH22" s="950"/>
      <c r="BI22" s="951"/>
      <c r="BJ22" s="952">
        <v>16951</v>
      </c>
      <c r="BK22" s="952"/>
      <c r="BL22" s="952"/>
      <c r="BM22" s="952"/>
      <c r="BN22" s="952"/>
      <c r="BO22" s="948">
        <v>2407</v>
      </c>
      <c r="BP22" s="952"/>
      <c r="BQ22" s="952"/>
      <c r="BR22" s="952"/>
      <c r="BS22" s="952"/>
      <c r="BT22" s="952">
        <v>12998</v>
      </c>
      <c r="BU22" s="952"/>
      <c r="BV22" s="952"/>
      <c r="BW22" s="952"/>
      <c r="BX22" s="946"/>
      <c r="BY22" s="949">
        <v>2407</v>
      </c>
      <c r="BZ22" s="950"/>
      <c r="CA22" s="950"/>
      <c r="CB22" s="950"/>
      <c r="CC22" s="951"/>
      <c r="CD22" s="952">
        <v>12998</v>
      </c>
      <c r="CE22" s="952"/>
      <c r="CF22" s="952"/>
      <c r="CG22" s="952"/>
      <c r="CH22" s="952"/>
      <c r="CI22" s="948">
        <v>2218</v>
      </c>
      <c r="CJ22" s="952"/>
      <c r="CK22" s="952"/>
      <c r="CL22" s="952"/>
      <c r="CM22" s="952"/>
      <c r="CN22" s="963">
        <f>ROUND(CI22/CI40*100,1)</f>
        <v>0.8</v>
      </c>
      <c r="CO22" s="963"/>
      <c r="CP22" s="963"/>
      <c r="CQ22" s="963"/>
      <c r="CR22" s="963"/>
      <c r="CS22" s="954">
        <f>ROUND(CI22/BO22*100,1)</f>
        <v>92.1</v>
      </c>
      <c r="CT22" s="955"/>
      <c r="CU22" s="955"/>
      <c r="CV22" s="955"/>
      <c r="CW22" s="956"/>
      <c r="CX22" s="952">
        <v>11977</v>
      </c>
      <c r="CY22" s="952"/>
      <c r="CZ22" s="952"/>
      <c r="DA22" s="952"/>
      <c r="DB22" s="957"/>
      <c r="DE22" s="486"/>
      <c r="DF22" s="486"/>
      <c r="DG22" s="486"/>
      <c r="DH22" s="486"/>
      <c r="DI22" s="484"/>
      <c r="DJ22" s="484"/>
      <c r="DK22" s="485"/>
      <c r="DL22" s="484"/>
      <c r="DM22" s="486"/>
      <c r="DN22" s="486"/>
      <c r="DO22" s="486"/>
      <c r="DP22" s="486"/>
      <c r="DQ22" s="486"/>
      <c r="DR22" s="489"/>
      <c r="DS22" s="489"/>
      <c r="DT22" s="489"/>
    </row>
    <row r="23" spans="1:124" ht="16.5" customHeight="1">
      <c r="A23" s="962"/>
      <c r="B23" s="965"/>
      <c r="C23" s="966"/>
      <c r="D23" s="852" t="s">
        <v>254</v>
      </c>
      <c r="E23" s="852"/>
      <c r="F23" s="852"/>
      <c r="G23" s="967">
        <v>6387</v>
      </c>
      <c r="H23" s="968"/>
      <c r="I23" s="968"/>
      <c r="J23" s="968"/>
      <c r="K23" s="969"/>
      <c r="L23" s="967">
        <v>51735</v>
      </c>
      <c r="M23" s="968"/>
      <c r="N23" s="968"/>
      <c r="O23" s="968"/>
      <c r="P23" s="969"/>
      <c r="Q23" s="967">
        <v>5934</v>
      </c>
      <c r="R23" s="968"/>
      <c r="S23" s="968"/>
      <c r="T23" s="968"/>
      <c r="U23" s="969"/>
      <c r="V23" s="967">
        <v>48065</v>
      </c>
      <c r="W23" s="968"/>
      <c r="X23" s="968"/>
      <c r="Y23" s="968"/>
      <c r="Z23" s="969"/>
      <c r="AA23" s="946">
        <v>4840</v>
      </c>
      <c r="AB23" s="947"/>
      <c r="AC23" s="947"/>
      <c r="AD23" s="947"/>
      <c r="AE23" s="948"/>
      <c r="AF23" s="946">
        <v>39204</v>
      </c>
      <c r="AG23" s="947"/>
      <c r="AH23" s="947"/>
      <c r="AI23" s="947"/>
      <c r="AJ23" s="948"/>
      <c r="AK23" s="967">
        <v>4798</v>
      </c>
      <c r="AL23" s="968"/>
      <c r="AM23" s="968"/>
      <c r="AN23" s="968"/>
      <c r="AO23" s="969"/>
      <c r="AP23" s="967">
        <v>38864</v>
      </c>
      <c r="AQ23" s="968"/>
      <c r="AR23" s="968"/>
      <c r="AS23" s="968"/>
      <c r="AT23" s="969"/>
      <c r="AU23" s="946">
        <v>6432</v>
      </c>
      <c r="AV23" s="947"/>
      <c r="AW23" s="947"/>
      <c r="AX23" s="947"/>
      <c r="AY23" s="948"/>
      <c r="AZ23" s="946">
        <v>52099</v>
      </c>
      <c r="BA23" s="947"/>
      <c r="BB23" s="947"/>
      <c r="BC23" s="947"/>
      <c r="BD23" s="948"/>
      <c r="BE23" s="949">
        <v>6432</v>
      </c>
      <c r="BF23" s="950"/>
      <c r="BG23" s="950"/>
      <c r="BH23" s="950"/>
      <c r="BI23" s="951"/>
      <c r="BJ23" s="952">
        <v>52099</v>
      </c>
      <c r="BK23" s="952"/>
      <c r="BL23" s="952"/>
      <c r="BM23" s="952"/>
      <c r="BN23" s="952"/>
      <c r="BO23" s="948">
        <v>7616</v>
      </c>
      <c r="BP23" s="952"/>
      <c r="BQ23" s="952"/>
      <c r="BR23" s="952"/>
      <c r="BS23" s="952"/>
      <c r="BT23" s="952">
        <v>61690</v>
      </c>
      <c r="BU23" s="952"/>
      <c r="BV23" s="952"/>
      <c r="BW23" s="952"/>
      <c r="BX23" s="946"/>
      <c r="BY23" s="949">
        <v>7616</v>
      </c>
      <c r="BZ23" s="950"/>
      <c r="CA23" s="950"/>
      <c r="CB23" s="950"/>
      <c r="CC23" s="951"/>
      <c r="CD23" s="952">
        <v>61690</v>
      </c>
      <c r="CE23" s="952"/>
      <c r="CF23" s="952"/>
      <c r="CG23" s="952"/>
      <c r="CH23" s="952"/>
      <c r="CI23" s="948">
        <v>8227</v>
      </c>
      <c r="CJ23" s="952"/>
      <c r="CK23" s="952"/>
      <c r="CL23" s="952"/>
      <c r="CM23" s="952"/>
      <c r="CN23" s="963">
        <f>ROUND(CI23/CI40*100,1)</f>
        <v>2.9</v>
      </c>
      <c r="CO23" s="963"/>
      <c r="CP23" s="963"/>
      <c r="CQ23" s="963"/>
      <c r="CR23" s="963"/>
      <c r="CS23" s="954">
        <f>ROUND(CI23/BO23*100,1)</f>
        <v>108</v>
      </c>
      <c r="CT23" s="955"/>
      <c r="CU23" s="955"/>
      <c r="CV23" s="955"/>
      <c r="CW23" s="956"/>
      <c r="CX23" s="952">
        <v>66639</v>
      </c>
      <c r="CY23" s="952"/>
      <c r="CZ23" s="952"/>
      <c r="DA23" s="952"/>
      <c r="DB23" s="957"/>
      <c r="DE23" s="486"/>
      <c r="DF23" s="486"/>
      <c r="DG23" s="486"/>
      <c r="DH23" s="486"/>
      <c r="DI23" s="484"/>
      <c r="DJ23" s="484"/>
      <c r="DK23" s="485"/>
      <c r="DL23" s="484"/>
      <c r="DM23" s="486"/>
      <c r="DN23" s="486"/>
      <c r="DO23" s="486"/>
      <c r="DP23" s="486"/>
      <c r="DQ23" s="486"/>
      <c r="DR23" s="489"/>
      <c r="DS23" s="489"/>
      <c r="DT23" s="489"/>
    </row>
    <row r="24" spans="1:124" ht="16.5" customHeight="1">
      <c r="A24" s="962"/>
      <c r="B24" s="965"/>
      <c r="C24" s="964" t="s">
        <v>341</v>
      </c>
      <c r="D24" s="852" t="s">
        <v>243</v>
      </c>
      <c r="E24" s="852"/>
      <c r="F24" s="852"/>
      <c r="G24" s="946">
        <v>948</v>
      </c>
      <c r="H24" s="947"/>
      <c r="I24" s="947"/>
      <c r="J24" s="947"/>
      <c r="K24" s="948"/>
      <c r="L24" s="958">
        <v>2844</v>
      </c>
      <c r="M24" s="959"/>
      <c r="N24" s="959"/>
      <c r="O24" s="959"/>
      <c r="P24" s="960"/>
      <c r="Q24" s="946">
        <v>950</v>
      </c>
      <c r="R24" s="947"/>
      <c r="S24" s="947"/>
      <c r="T24" s="947"/>
      <c r="U24" s="948"/>
      <c r="V24" s="958">
        <v>2850</v>
      </c>
      <c r="W24" s="959"/>
      <c r="X24" s="959"/>
      <c r="Y24" s="959"/>
      <c r="Z24" s="960"/>
      <c r="AA24" s="946">
        <v>841</v>
      </c>
      <c r="AB24" s="947"/>
      <c r="AC24" s="947"/>
      <c r="AD24" s="947"/>
      <c r="AE24" s="948"/>
      <c r="AF24" s="946">
        <v>2523</v>
      </c>
      <c r="AG24" s="947"/>
      <c r="AH24" s="947"/>
      <c r="AI24" s="947"/>
      <c r="AJ24" s="948"/>
      <c r="AK24" s="946">
        <v>841</v>
      </c>
      <c r="AL24" s="947"/>
      <c r="AM24" s="947"/>
      <c r="AN24" s="947"/>
      <c r="AO24" s="948"/>
      <c r="AP24" s="958">
        <v>2523</v>
      </c>
      <c r="AQ24" s="959"/>
      <c r="AR24" s="959"/>
      <c r="AS24" s="959"/>
      <c r="AT24" s="960"/>
      <c r="AU24" s="946">
        <v>738</v>
      </c>
      <c r="AV24" s="947"/>
      <c r="AW24" s="947"/>
      <c r="AX24" s="947"/>
      <c r="AY24" s="948"/>
      <c r="AZ24" s="946">
        <v>2214</v>
      </c>
      <c r="BA24" s="947"/>
      <c r="BB24" s="947"/>
      <c r="BC24" s="947"/>
      <c r="BD24" s="948"/>
      <c r="BE24" s="949">
        <v>738</v>
      </c>
      <c r="BF24" s="950"/>
      <c r="BG24" s="950"/>
      <c r="BH24" s="950"/>
      <c r="BI24" s="951"/>
      <c r="BJ24" s="952">
        <v>2214</v>
      </c>
      <c r="BK24" s="952"/>
      <c r="BL24" s="952"/>
      <c r="BM24" s="952"/>
      <c r="BN24" s="952"/>
      <c r="BO24" s="948">
        <v>640</v>
      </c>
      <c r="BP24" s="952"/>
      <c r="BQ24" s="952"/>
      <c r="BR24" s="952"/>
      <c r="BS24" s="952"/>
      <c r="BT24" s="952">
        <v>1920</v>
      </c>
      <c r="BU24" s="952"/>
      <c r="BV24" s="952"/>
      <c r="BW24" s="952"/>
      <c r="BX24" s="946"/>
      <c r="BY24" s="949">
        <v>640</v>
      </c>
      <c r="BZ24" s="950"/>
      <c r="CA24" s="950"/>
      <c r="CB24" s="950"/>
      <c r="CC24" s="951"/>
      <c r="CD24" s="952">
        <v>1920</v>
      </c>
      <c r="CE24" s="952"/>
      <c r="CF24" s="952"/>
      <c r="CG24" s="952"/>
      <c r="CH24" s="952"/>
      <c r="CI24" s="948">
        <v>539</v>
      </c>
      <c r="CJ24" s="952"/>
      <c r="CK24" s="952"/>
      <c r="CL24" s="952"/>
      <c r="CM24" s="952"/>
      <c r="CN24" s="963">
        <f>ROUND(CI24/CI40*100,1)</f>
        <v>0.2</v>
      </c>
      <c r="CO24" s="963"/>
      <c r="CP24" s="963"/>
      <c r="CQ24" s="963"/>
      <c r="CR24" s="963"/>
      <c r="CS24" s="954">
        <f>ROUND(CI24/BO24*100,1)</f>
        <v>84.2</v>
      </c>
      <c r="CT24" s="955"/>
      <c r="CU24" s="955"/>
      <c r="CV24" s="955"/>
      <c r="CW24" s="956"/>
      <c r="CX24" s="952">
        <v>1617</v>
      </c>
      <c r="CY24" s="952"/>
      <c r="CZ24" s="952"/>
      <c r="DA24" s="952"/>
      <c r="DB24" s="957"/>
      <c r="DE24" s="491"/>
      <c r="DF24" s="491"/>
      <c r="DG24" s="491"/>
      <c r="DH24" s="491"/>
      <c r="DI24" s="491"/>
      <c r="DJ24" s="324"/>
      <c r="DK24" s="489"/>
      <c r="DL24" s="489"/>
      <c r="DM24" s="490"/>
      <c r="DN24" s="490"/>
      <c r="DO24" s="490"/>
      <c r="DP24" s="490"/>
      <c r="DQ24" s="490"/>
      <c r="DR24" s="489"/>
      <c r="DS24" s="489"/>
      <c r="DT24" s="489"/>
    </row>
    <row r="25" spans="1:138" ht="16.5" customHeight="1">
      <c r="A25" s="962"/>
      <c r="B25" s="965"/>
      <c r="C25" s="965"/>
      <c r="D25" s="852" t="s">
        <v>244</v>
      </c>
      <c r="E25" s="852"/>
      <c r="F25" s="852"/>
      <c r="G25" s="967">
        <v>55</v>
      </c>
      <c r="H25" s="968"/>
      <c r="I25" s="968"/>
      <c r="J25" s="968"/>
      <c r="K25" s="969"/>
      <c r="L25" s="967">
        <v>209</v>
      </c>
      <c r="M25" s="968"/>
      <c r="N25" s="968"/>
      <c r="O25" s="968"/>
      <c r="P25" s="969"/>
      <c r="Q25" s="967">
        <v>55</v>
      </c>
      <c r="R25" s="968"/>
      <c r="S25" s="968"/>
      <c r="T25" s="968"/>
      <c r="U25" s="969"/>
      <c r="V25" s="967">
        <v>209</v>
      </c>
      <c r="W25" s="968"/>
      <c r="X25" s="968"/>
      <c r="Y25" s="968"/>
      <c r="Z25" s="969"/>
      <c r="AA25" s="946">
        <v>135</v>
      </c>
      <c r="AB25" s="947"/>
      <c r="AC25" s="947"/>
      <c r="AD25" s="947"/>
      <c r="AE25" s="948"/>
      <c r="AF25" s="946">
        <v>513</v>
      </c>
      <c r="AG25" s="947"/>
      <c r="AH25" s="947"/>
      <c r="AI25" s="947"/>
      <c r="AJ25" s="948"/>
      <c r="AK25" s="967">
        <v>135</v>
      </c>
      <c r="AL25" s="968"/>
      <c r="AM25" s="968"/>
      <c r="AN25" s="968"/>
      <c r="AO25" s="969"/>
      <c r="AP25" s="967">
        <v>513</v>
      </c>
      <c r="AQ25" s="968"/>
      <c r="AR25" s="968"/>
      <c r="AS25" s="968"/>
      <c r="AT25" s="969"/>
      <c r="AU25" s="946">
        <v>272</v>
      </c>
      <c r="AV25" s="947"/>
      <c r="AW25" s="947"/>
      <c r="AX25" s="947"/>
      <c r="AY25" s="948"/>
      <c r="AZ25" s="946">
        <v>1034</v>
      </c>
      <c r="BA25" s="947"/>
      <c r="BB25" s="947"/>
      <c r="BC25" s="947"/>
      <c r="BD25" s="948"/>
      <c r="BE25" s="949">
        <v>272</v>
      </c>
      <c r="BF25" s="950"/>
      <c r="BG25" s="950"/>
      <c r="BH25" s="950"/>
      <c r="BI25" s="951"/>
      <c r="BJ25" s="952">
        <v>1034</v>
      </c>
      <c r="BK25" s="952"/>
      <c r="BL25" s="952"/>
      <c r="BM25" s="952"/>
      <c r="BN25" s="952"/>
      <c r="BO25" s="948">
        <v>442</v>
      </c>
      <c r="BP25" s="952"/>
      <c r="BQ25" s="952"/>
      <c r="BR25" s="952"/>
      <c r="BS25" s="952"/>
      <c r="BT25" s="952">
        <v>1680</v>
      </c>
      <c r="BU25" s="952"/>
      <c r="BV25" s="952"/>
      <c r="BW25" s="952"/>
      <c r="BX25" s="946"/>
      <c r="BY25" s="949">
        <v>442</v>
      </c>
      <c r="BZ25" s="950"/>
      <c r="CA25" s="950"/>
      <c r="CB25" s="950"/>
      <c r="CC25" s="951"/>
      <c r="CD25" s="952">
        <v>1680</v>
      </c>
      <c r="CE25" s="952"/>
      <c r="CF25" s="952"/>
      <c r="CG25" s="952"/>
      <c r="CH25" s="952"/>
      <c r="CI25" s="948">
        <v>544</v>
      </c>
      <c r="CJ25" s="952"/>
      <c r="CK25" s="952"/>
      <c r="CL25" s="952"/>
      <c r="CM25" s="952"/>
      <c r="CN25" s="963">
        <f>ROUND(CI25/CI40*100,1)</f>
        <v>0.2</v>
      </c>
      <c r="CO25" s="963"/>
      <c r="CP25" s="963"/>
      <c r="CQ25" s="963"/>
      <c r="CR25" s="963"/>
      <c r="CS25" s="954">
        <f>ROUND(CI25/BO25*100,1)</f>
        <v>123.1</v>
      </c>
      <c r="CT25" s="955"/>
      <c r="CU25" s="955"/>
      <c r="CV25" s="955"/>
      <c r="CW25" s="956"/>
      <c r="CX25" s="952">
        <v>2067</v>
      </c>
      <c r="CY25" s="952"/>
      <c r="CZ25" s="952"/>
      <c r="DA25" s="952"/>
      <c r="DB25" s="957"/>
      <c r="DC25" s="288"/>
      <c r="DD25" s="288"/>
      <c r="DE25" s="563"/>
      <c r="DF25" s="490"/>
      <c r="DG25" s="490"/>
      <c r="DH25" s="490"/>
      <c r="DI25" s="490"/>
      <c r="DJ25" s="489"/>
      <c r="DK25" s="489"/>
      <c r="DL25" s="489"/>
      <c r="DM25" s="489"/>
      <c r="DN25" s="489"/>
      <c r="DO25" s="489"/>
      <c r="DP25" s="489"/>
      <c r="DQ25" s="489"/>
      <c r="DR25" s="489"/>
      <c r="DS25" s="489"/>
      <c r="DT25" s="489"/>
      <c r="DU25" s="489"/>
      <c r="DV25" s="483"/>
      <c r="DW25" s="489"/>
      <c r="DX25" s="489"/>
      <c r="DY25" s="489"/>
      <c r="DZ25" s="489"/>
      <c r="EA25" s="489"/>
      <c r="EB25" s="489"/>
      <c r="EC25" s="489"/>
      <c r="ED25" s="489"/>
      <c r="EE25" s="489"/>
      <c r="EF25" s="489"/>
      <c r="EG25" s="489"/>
      <c r="EH25" s="489"/>
    </row>
    <row r="26" spans="1:138" ht="16.5" customHeight="1">
      <c r="A26" s="962"/>
      <c r="B26" s="965"/>
      <c r="C26" s="965"/>
      <c r="D26" s="852" t="s">
        <v>245</v>
      </c>
      <c r="E26" s="852"/>
      <c r="F26" s="852"/>
      <c r="G26" s="967">
        <v>97</v>
      </c>
      <c r="H26" s="968"/>
      <c r="I26" s="968"/>
      <c r="J26" s="968"/>
      <c r="K26" s="969"/>
      <c r="L26" s="967">
        <v>437</v>
      </c>
      <c r="M26" s="968"/>
      <c r="N26" s="968"/>
      <c r="O26" s="968"/>
      <c r="P26" s="969"/>
      <c r="Q26" s="967">
        <v>97</v>
      </c>
      <c r="R26" s="968"/>
      <c r="S26" s="968"/>
      <c r="T26" s="968"/>
      <c r="U26" s="969"/>
      <c r="V26" s="967">
        <v>437</v>
      </c>
      <c r="W26" s="968"/>
      <c r="X26" s="968"/>
      <c r="Y26" s="968"/>
      <c r="Z26" s="969"/>
      <c r="AA26" s="946">
        <v>115</v>
      </c>
      <c r="AB26" s="947"/>
      <c r="AC26" s="947"/>
      <c r="AD26" s="947"/>
      <c r="AE26" s="948"/>
      <c r="AF26" s="946">
        <v>518</v>
      </c>
      <c r="AG26" s="947"/>
      <c r="AH26" s="947"/>
      <c r="AI26" s="947"/>
      <c r="AJ26" s="948"/>
      <c r="AK26" s="967">
        <v>114</v>
      </c>
      <c r="AL26" s="968"/>
      <c r="AM26" s="968"/>
      <c r="AN26" s="968"/>
      <c r="AO26" s="969"/>
      <c r="AP26" s="967">
        <v>513</v>
      </c>
      <c r="AQ26" s="968"/>
      <c r="AR26" s="968"/>
      <c r="AS26" s="968"/>
      <c r="AT26" s="969"/>
      <c r="AU26" s="946">
        <v>131</v>
      </c>
      <c r="AV26" s="947"/>
      <c r="AW26" s="947"/>
      <c r="AX26" s="947"/>
      <c r="AY26" s="948"/>
      <c r="AZ26" s="946">
        <v>590</v>
      </c>
      <c r="BA26" s="947"/>
      <c r="BB26" s="947"/>
      <c r="BC26" s="947"/>
      <c r="BD26" s="948"/>
      <c r="BE26" s="949">
        <v>128</v>
      </c>
      <c r="BF26" s="950"/>
      <c r="BG26" s="950"/>
      <c r="BH26" s="950"/>
      <c r="BI26" s="951"/>
      <c r="BJ26" s="952">
        <v>576</v>
      </c>
      <c r="BK26" s="952"/>
      <c r="BL26" s="952"/>
      <c r="BM26" s="952"/>
      <c r="BN26" s="952"/>
      <c r="BO26" s="948">
        <v>163</v>
      </c>
      <c r="BP26" s="952"/>
      <c r="BQ26" s="952"/>
      <c r="BR26" s="952"/>
      <c r="BS26" s="952"/>
      <c r="BT26" s="952">
        <v>734</v>
      </c>
      <c r="BU26" s="952"/>
      <c r="BV26" s="952"/>
      <c r="BW26" s="952"/>
      <c r="BX26" s="946"/>
      <c r="BY26" s="949">
        <v>163</v>
      </c>
      <c r="BZ26" s="950"/>
      <c r="CA26" s="950"/>
      <c r="CB26" s="950"/>
      <c r="CC26" s="951"/>
      <c r="CD26" s="952">
        <v>734</v>
      </c>
      <c r="CE26" s="952"/>
      <c r="CF26" s="952"/>
      <c r="CG26" s="952"/>
      <c r="CH26" s="952"/>
      <c r="CI26" s="948">
        <v>201</v>
      </c>
      <c r="CJ26" s="952"/>
      <c r="CK26" s="952"/>
      <c r="CL26" s="952"/>
      <c r="CM26" s="952"/>
      <c r="CN26" s="963">
        <f>ROUND(CI26/CI40*100,1)</f>
        <v>0.1</v>
      </c>
      <c r="CO26" s="963"/>
      <c r="CP26" s="963"/>
      <c r="CQ26" s="963"/>
      <c r="CR26" s="963"/>
      <c r="CS26" s="954">
        <f>ROUND(CI26/BO26*100,1)</f>
        <v>123.3</v>
      </c>
      <c r="CT26" s="955"/>
      <c r="CU26" s="955"/>
      <c r="CV26" s="955"/>
      <c r="CW26" s="956"/>
      <c r="CX26" s="952">
        <v>905</v>
      </c>
      <c r="CY26" s="952"/>
      <c r="CZ26" s="952"/>
      <c r="DA26" s="952"/>
      <c r="DB26" s="957"/>
      <c r="DC26" s="288"/>
      <c r="DZ26" s="489"/>
      <c r="EC26" s="489"/>
      <c r="ED26" s="489"/>
      <c r="EE26" s="489"/>
      <c r="EF26" s="489"/>
      <c r="EG26" s="489"/>
      <c r="EH26" s="489"/>
    </row>
    <row r="27" spans="1:123" ht="16.5" customHeight="1">
      <c r="A27" s="962"/>
      <c r="B27" s="965"/>
      <c r="C27" s="965"/>
      <c r="D27" s="852" t="s">
        <v>246</v>
      </c>
      <c r="E27" s="852"/>
      <c r="F27" s="852"/>
      <c r="G27" s="967" t="s">
        <v>152</v>
      </c>
      <c r="H27" s="968"/>
      <c r="I27" s="968"/>
      <c r="J27" s="968"/>
      <c r="K27" s="969"/>
      <c r="L27" s="967" t="s">
        <v>152</v>
      </c>
      <c r="M27" s="968"/>
      <c r="N27" s="968"/>
      <c r="O27" s="968"/>
      <c r="P27" s="969"/>
      <c r="Q27" s="967" t="s">
        <v>152</v>
      </c>
      <c r="R27" s="968"/>
      <c r="S27" s="968"/>
      <c r="T27" s="968"/>
      <c r="U27" s="969"/>
      <c r="V27" s="967" t="s">
        <v>152</v>
      </c>
      <c r="W27" s="968"/>
      <c r="X27" s="968"/>
      <c r="Y27" s="968"/>
      <c r="Z27" s="969"/>
      <c r="AA27" s="967" t="s">
        <v>152</v>
      </c>
      <c r="AB27" s="968"/>
      <c r="AC27" s="968"/>
      <c r="AD27" s="968"/>
      <c r="AE27" s="969"/>
      <c r="AF27" s="967" t="s">
        <v>152</v>
      </c>
      <c r="AG27" s="968"/>
      <c r="AH27" s="968"/>
      <c r="AI27" s="968"/>
      <c r="AJ27" s="969"/>
      <c r="AK27" s="967" t="s">
        <v>152</v>
      </c>
      <c r="AL27" s="968"/>
      <c r="AM27" s="968"/>
      <c r="AN27" s="968"/>
      <c r="AO27" s="969"/>
      <c r="AP27" s="967" t="s">
        <v>152</v>
      </c>
      <c r="AQ27" s="968"/>
      <c r="AR27" s="968"/>
      <c r="AS27" s="968"/>
      <c r="AT27" s="969"/>
      <c r="AU27" s="967" t="s">
        <v>152</v>
      </c>
      <c r="AV27" s="968"/>
      <c r="AW27" s="968"/>
      <c r="AX27" s="968"/>
      <c r="AY27" s="969"/>
      <c r="AZ27" s="967" t="s">
        <v>152</v>
      </c>
      <c r="BA27" s="968"/>
      <c r="BB27" s="968"/>
      <c r="BC27" s="968"/>
      <c r="BD27" s="969"/>
      <c r="BE27" s="972" t="s">
        <v>152</v>
      </c>
      <c r="BF27" s="972"/>
      <c r="BG27" s="972"/>
      <c r="BH27" s="972"/>
      <c r="BI27" s="972"/>
      <c r="BJ27" s="972" t="s">
        <v>152</v>
      </c>
      <c r="BK27" s="972"/>
      <c r="BL27" s="972"/>
      <c r="BM27" s="972"/>
      <c r="BN27" s="972"/>
      <c r="BO27" s="969" t="s">
        <v>152</v>
      </c>
      <c r="BP27" s="970"/>
      <c r="BQ27" s="970"/>
      <c r="BR27" s="970"/>
      <c r="BS27" s="970"/>
      <c r="BT27" s="970" t="s">
        <v>152</v>
      </c>
      <c r="BU27" s="970"/>
      <c r="BV27" s="970"/>
      <c r="BW27" s="970"/>
      <c r="BX27" s="967"/>
      <c r="BY27" s="970" t="s">
        <v>152</v>
      </c>
      <c r="BZ27" s="970"/>
      <c r="CA27" s="970"/>
      <c r="CB27" s="970"/>
      <c r="CC27" s="967"/>
      <c r="CD27" s="970" t="s">
        <v>152</v>
      </c>
      <c r="CE27" s="970"/>
      <c r="CF27" s="970"/>
      <c r="CG27" s="970"/>
      <c r="CH27" s="967"/>
      <c r="CI27" s="970" t="s">
        <v>152</v>
      </c>
      <c r="CJ27" s="970"/>
      <c r="CK27" s="970"/>
      <c r="CL27" s="970"/>
      <c r="CM27" s="967"/>
      <c r="CN27" s="970" t="s">
        <v>152</v>
      </c>
      <c r="CO27" s="970"/>
      <c r="CP27" s="970"/>
      <c r="CQ27" s="970"/>
      <c r="CR27" s="967"/>
      <c r="CS27" s="970" t="s">
        <v>152</v>
      </c>
      <c r="CT27" s="970"/>
      <c r="CU27" s="970"/>
      <c r="CV27" s="970"/>
      <c r="CW27" s="967"/>
      <c r="CX27" s="970" t="s">
        <v>152</v>
      </c>
      <c r="CY27" s="970"/>
      <c r="CZ27" s="970"/>
      <c r="DA27" s="970"/>
      <c r="DB27" s="973"/>
      <c r="DC27" s="288"/>
      <c r="DD27" s="288"/>
      <c r="DI27" s="489"/>
      <c r="DL27" s="489"/>
      <c r="DM27" s="489"/>
      <c r="DN27" s="489"/>
      <c r="DO27" s="489"/>
      <c r="DP27" s="489"/>
      <c r="DQ27" s="489"/>
      <c r="DR27" s="489"/>
      <c r="DS27" s="489"/>
    </row>
    <row r="28" spans="1:121" ht="16.5" customHeight="1">
      <c r="A28" s="962"/>
      <c r="B28" s="965"/>
      <c r="C28" s="965"/>
      <c r="D28" s="852" t="s">
        <v>247</v>
      </c>
      <c r="E28" s="852"/>
      <c r="F28" s="852"/>
      <c r="G28" s="967" t="s">
        <v>152</v>
      </c>
      <c r="H28" s="968"/>
      <c r="I28" s="968"/>
      <c r="J28" s="968"/>
      <c r="K28" s="969"/>
      <c r="L28" s="967" t="s">
        <v>152</v>
      </c>
      <c r="M28" s="968"/>
      <c r="N28" s="968"/>
      <c r="O28" s="968"/>
      <c r="P28" s="969"/>
      <c r="Q28" s="967" t="s">
        <v>152</v>
      </c>
      <c r="R28" s="968"/>
      <c r="S28" s="968"/>
      <c r="T28" s="968"/>
      <c r="U28" s="969"/>
      <c r="V28" s="967" t="s">
        <v>152</v>
      </c>
      <c r="W28" s="968"/>
      <c r="X28" s="968"/>
      <c r="Y28" s="968"/>
      <c r="Z28" s="969"/>
      <c r="AA28" s="967" t="s">
        <v>152</v>
      </c>
      <c r="AB28" s="968"/>
      <c r="AC28" s="968"/>
      <c r="AD28" s="968"/>
      <c r="AE28" s="969"/>
      <c r="AF28" s="967" t="s">
        <v>152</v>
      </c>
      <c r="AG28" s="968"/>
      <c r="AH28" s="968"/>
      <c r="AI28" s="968"/>
      <c r="AJ28" s="969"/>
      <c r="AK28" s="967" t="s">
        <v>152</v>
      </c>
      <c r="AL28" s="968"/>
      <c r="AM28" s="968"/>
      <c r="AN28" s="968"/>
      <c r="AO28" s="969"/>
      <c r="AP28" s="967" t="s">
        <v>152</v>
      </c>
      <c r="AQ28" s="968"/>
      <c r="AR28" s="968"/>
      <c r="AS28" s="968"/>
      <c r="AT28" s="969"/>
      <c r="AU28" s="967" t="s">
        <v>152</v>
      </c>
      <c r="AV28" s="968"/>
      <c r="AW28" s="968"/>
      <c r="AX28" s="968"/>
      <c r="AY28" s="969"/>
      <c r="AZ28" s="967" t="s">
        <v>152</v>
      </c>
      <c r="BA28" s="968"/>
      <c r="BB28" s="968"/>
      <c r="BC28" s="968"/>
      <c r="BD28" s="969"/>
      <c r="BE28" s="972" t="s">
        <v>152</v>
      </c>
      <c r="BF28" s="972"/>
      <c r="BG28" s="972"/>
      <c r="BH28" s="972"/>
      <c r="BI28" s="972"/>
      <c r="BJ28" s="972" t="s">
        <v>152</v>
      </c>
      <c r="BK28" s="972"/>
      <c r="BL28" s="972"/>
      <c r="BM28" s="972"/>
      <c r="BN28" s="972"/>
      <c r="BO28" s="969" t="s">
        <v>152</v>
      </c>
      <c r="BP28" s="970"/>
      <c r="BQ28" s="970"/>
      <c r="BR28" s="970"/>
      <c r="BS28" s="970"/>
      <c r="BT28" s="970" t="s">
        <v>152</v>
      </c>
      <c r="BU28" s="970"/>
      <c r="BV28" s="970"/>
      <c r="BW28" s="970"/>
      <c r="BX28" s="967"/>
      <c r="BY28" s="970" t="s">
        <v>152</v>
      </c>
      <c r="BZ28" s="970"/>
      <c r="CA28" s="970"/>
      <c r="CB28" s="970"/>
      <c r="CC28" s="967"/>
      <c r="CD28" s="970" t="s">
        <v>152</v>
      </c>
      <c r="CE28" s="970"/>
      <c r="CF28" s="970"/>
      <c r="CG28" s="970"/>
      <c r="CH28" s="967"/>
      <c r="CI28" s="970" t="s">
        <v>152</v>
      </c>
      <c r="CJ28" s="970"/>
      <c r="CK28" s="970"/>
      <c r="CL28" s="970"/>
      <c r="CM28" s="967"/>
      <c r="CN28" s="970" t="s">
        <v>152</v>
      </c>
      <c r="CO28" s="970"/>
      <c r="CP28" s="970"/>
      <c r="CQ28" s="970"/>
      <c r="CR28" s="967"/>
      <c r="CS28" s="970" t="s">
        <v>152</v>
      </c>
      <c r="CT28" s="970"/>
      <c r="CU28" s="970"/>
      <c r="CV28" s="970"/>
      <c r="CW28" s="967"/>
      <c r="CX28" s="970" t="s">
        <v>152</v>
      </c>
      <c r="CY28" s="970"/>
      <c r="CZ28" s="970"/>
      <c r="DA28" s="970"/>
      <c r="DB28" s="973"/>
      <c r="DC28" s="288"/>
      <c r="DD28" s="288"/>
      <c r="DJ28" s="489"/>
      <c r="DK28" s="489"/>
      <c r="DL28" s="489"/>
      <c r="DM28" s="489"/>
      <c r="DN28" s="489"/>
      <c r="DO28" s="489"/>
      <c r="DP28" s="489"/>
      <c r="DQ28" s="489"/>
    </row>
    <row r="29" spans="1:121" ht="16.5" customHeight="1">
      <c r="A29" s="962"/>
      <c r="B29" s="965"/>
      <c r="C29" s="965"/>
      <c r="D29" s="852" t="s">
        <v>248</v>
      </c>
      <c r="E29" s="852"/>
      <c r="F29" s="852"/>
      <c r="G29" s="967">
        <v>34</v>
      </c>
      <c r="H29" s="968"/>
      <c r="I29" s="968"/>
      <c r="J29" s="968"/>
      <c r="K29" s="969"/>
      <c r="L29" s="967">
        <v>99</v>
      </c>
      <c r="M29" s="968"/>
      <c r="N29" s="968"/>
      <c r="O29" s="968"/>
      <c r="P29" s="969"/>
      <c r="Q29" s="967">
        <v>34</v>
      </c>
      <c r="R29" s="968"/>
      <c r="S29" s="968"/>
      <c r="T29" s="968"/>
      <c r="U29" s="969"/>
      <c r="V29" s="967">
        <v>99</v>
      </c>
      <c r="W29" s="968"/>
      <c r="X29" s="968"/>
      <c r="Y29" s="968"/>
      <c r="Z29" s="969"/>
      <c r="AA29" s="967">
        <v>61</v>
      </c>
      <c r="AB29" s="968"/>
      <c r="AC29" s="968"/>
      <c r="AD29" s="968"/>
      <c r="AE29" s="969"/>
      <c r="AF29" s="946">
        <v>177</v>
      </c>
      <c r="AG29" s="947"/>
      <c r="AH29" s="947"/>
      <c r="AI29" s="947"/>
      <c r="AJ29" s="948"/>
      <c r="AK29" s="967">
        <v>61</v>
      </c>
      <c r="AL29" s="968"/>
      <c r="AM29" s="968"/>
      <c r="AN29" s="968"/>
      <c r="AO29" s="969"/>
      <c r="AP29" s="967">
        <v>177</v>
      </c>
      <c r="AQ29" s="968"/>
      <c r="AR29" s="968"/>
      <c r="AS29" s="968"/>
      <c r="AT29" s="969"/>
      <c r="AU29" s="967">
        <v>55</v>
      </c>
      <c r="AV29" s="968"/>
      <c r="AW29" s="968"/>
      <c r="AX29" s="968"/>
      <c r="AY29" s="969"/>
      <c r="AZ29" s="946">
        <v>160</v>
      </c>
      <c r="BA29" s="947"/>
      <c r="BB29" s="947"/>
      <c r="BC29" s="947"/>
      <c r="BD29" s="948"/>
      <c r="BE29" s="949">
        <v>55</v>
      </c>
      <c r="BF29" s="950"/>
      <c r="BG29" s="950"/>
      <c r="BH29" s="950"/>
      <c r="BI29" s="951"/>
      <c r="BJ29" s="952">
        <v>160</v>
      </c>
      <c r="BK29" s="952"/>
      <c r="BL29" s="952"/>
      <c r="BM29" s="952"/>
      <c r="BN29" s="952"/>
      <c r="BO29" s="969">
        <v>47</v>
      </c>
      <c r="BP29" s="970"/>
      <c r="BQ29" s="970"/>
      <c r="BR29" s="970"/>
      <c r="BS29" s="970"/>
      <c r="BT29" s="952">
        <v>136</v>
      </c>
      <c r="BU29" s="952"/>
      <c r="BV29" s="952"/>
      <c r="BW29" s="952"/>
      <c r="BX29" s="946"/>
      <c r="BY29" s="949">
        <v>47</v>
      </c>
      <c r="BZ29" s="950"/>
      <c r="CA29" s="950"/>
      <c r="CB29" s="950"/>
      <c r="CC29" s="951"/>
      <c r="CD29" s="952">
        <v>136</v>
      </c>
      <c r="CE29" s="952"/>
      <c r="CF29" s="952"/>
      <c r="CG29" s="952"/>
      <c r="CH29" s="952"/>
      <c r="CI29" s="969">
        <v>20</v>
      </c>
      <c r="CJ29" s="970"/>
      <c r="CK29" s="970"/>
      <c r="CL29" s="970"/>
      <c r="CM29" s="970"/>
      <c r="CN29" s="963">
        <f>ROUND(CI29/CI40*100,1)</f>
        <v>0</v>
      </c>
      <c r="CO29" s="963"/>
      <c r="CP29" s="963"/>
      <c r="CQ29" s="963"/>
      <c r="CR29" s="963"/>
      <c r="CS29" s="954">
        <f>ROUND(CI29/BO29*100,1)</f>
        <v>42.6</v>
      </c>
      <c r="CT29" s="955"/>
      <c r="CU29" s="955"/>
      <c r="CV29" s="955"/>
      <c r="CW29" s="956"/>
      <c r="CX29" s="952">
        <v>58</v>
      </c>
      <c r="CY29" s="952"/>
      <c r="CZ29" s="952"/>
      <c r="DA29" s="952"/>
      <c r="DB29" s="957"/>
      <c r="DC29" s="317"/>
      <c r="DD29" s="317"/>
      <c r="DK29" s="489"/>
      <c r="DL29" s="489"/>
      <c r="DM29" s="489"/>
      <c r="DN29" s="489"/>
      <c r="DO29" s="489"/>
      <c r="DP29" s="489"/>
      <c r="DQ29" s="489"/>
    </row>
    <row r="30" spans="1:114" ht="16.5" customHeight="1">
      <c r="A30" s="962"/>
      <c r="B30" s="965"/>
      <c r="C30" s="965"/>
      <c r="D30" s="852" t="s">
        <v>249</v>
      </c>
      <c r="E30" s="852"/>
      <c r="F30" s="852"/>
      <c r="G30" s="946">
        <v>28188</v>
      </c>
      <c r="H30" s="947"/>
      <c r="I30" s="947"/>
      <c r="J30" s="947"/>
      <c r="K30" s="948"/>
      <c r="L30" s="958">
        <v>112752</v>
      </c>
      <c r="M30" s="959"/>
      <c r="N30" s="959"/>
      <c r="O30" s="959"/>
      <c r="P30" s="960"/>
      <c r="Q30" s="946">
        <v>28024</v>
      </c>
      <c r="R30" s="947"/>
      <c r="S30" s="947"/>
      <c r="T30" s="947"/>
      <c r="U30" s="948"/>
      <c r="V30" s="958">
        <v>112096</v>
      </c>
      <c r="W30" s="959"/>
      <c r="X30" s="959"/>
      <c r="Y30" s="959"/>
      <c r="Z30" s="960"/>
      <c r="AA30" s="946">
        <v>24622</v>
      </c>
      <c r="AB30" s="947"/>
      <c r="AC30" s="947"/>
      <c r="AD30" s="947"/>
      <c r="AE30" s="948"/>
      <c r="AF30" s="946">
        <v>98488</v>
      </c>
      <c r="AG30" s="947"/>
      <c r="AH30" s="947"/>
      <c r="AI30" s="947"/>
      <c r="AJ30" s="948"/>
      <c r="AK30" s="946">
        <v>24478</v>
      </c>
      <c r="AL30" s="947"/>
      <c r="AM30" s="947"/>
      <c r="AN30" s="947"/>
      <c r="AO30" s="948"/>
      <c r="AP30" s="958">
        <v>97912</v>
      </c>
      <c r="AQ30" s="959"/>
      <c r="AR30" s="959"/>
      <c r="AS30" s="959"/>
      <c r="AT30" s="960"/>
      <c r="AU30" s="946">
        <v>21631</v>
      </c>
      <c r="AV30" s="947"/>
      <c r="AW30" s="947"/>
      <c r="AX30" s="947"/>
      <c r="AY30" s="948"/>
      <c r="AZ30" s="946">
        <v>86524</v>
      </c>
      <c r="BA30" s="947"/>
      <c r="BB30" s="947"/>
      <c r="BC30" s="947"/>
      <c r="BD30" s="948"/>
      <c r="BE30" s="949">
        <v>21633</v>
      </c>
      <c r="BF30" s="950"/>
      <c r="BG30" s="950"/>
      <c r="BH30" s="950"/>
      <c r="BI30" s="951"/>
      <c r="BJ30" s="952">
        <v>86532</v>
      </c>
      <c r="BK30" s="952"/>
      <c r="BL30" s="952"/>
      <c r="BM30" s="952"/>
      <c r="BN30" s="952"/>
      <c r="BO30" s="948">
        <v>18688</v>
      </c>
      <c r="BP30" s="952"/>
      <c r="BQ30" s="952"/>
      <c r="BR30" s="952"/>
      <c r="BS30" s="952"/>
      <c r="BT30" s="952">
        <v>74752</v>
      </c>
      <c r="BU30" s="952"/>
      <c r="BV30" s="952"/>
      <c r="BW30" s="952"/>
      <c r="BX30" s="946"/>
      <c r="BY30" s="949">
        <v>18688</v>
      </c>
      <c r="BZ30" s="950"/>
      <c r="CA30" s="950"/>
      <c r="CB30" s="950"/>
      <c r="CC30" s="951"/>
      <c r="CD30" s="952">
        <v>74752</v>
      </c>
      <c r="CE30" s="952"/>
      <c r="CF30" s="952"/>
      <c r="CG30" s="952"/>
      <c r="CH30" s="952"/>
      <c r="CI30" s="948">
        <v>15970</v>
      </c>
      <c r="CJ30" s="952"/>
      <c r="CK30" s="952"/>
      <c r="CL30" s="952"/>
      <c r="CM30" s="952"/>
      <c r="CN30" s="963">
        <f>ROUND(CI30/CI40*100,1)</f>
        <v>5.6</v>
      </c>
      <c r="CO30" s="963"/>
      <c r="CP30" s="963"/>
      <c r="CQ30" s="963"/>
      <c r="CR30" s="963"/>
      <c r="CS30" s="954">
        <f>ROUND(CI30/BO30*100,1)</f>
        <v>85.5</v>
      </c>
      <c r="CT30" s="955"/>
      <c r="CU30" s="955"/>
      <c r="CV30" s="955"/>
      <c r="CW30" s="956"/>
      <c r="CX30" s="952">
        <v>63880</v>
      </c>
      <c r="CY30" s="952"/>
      <c r="CZ30" s="952"/>
      <c r="DA30" s="952"/>
      <c r="DB30" s="957"/>
      <c r="DJ30" s="318"/>
    </row>
    <row r="31" spans="1:114" ht="16.5" customHeight="1">
      <c r="A31" s="962"/>
      <c r="B31" s="965"/>
      <c r="C31" s="965"/>
      <c r="D31" s="852" t="s">
        <v>250</v>
      </c>
      <c r="E31" s="852"/>
      <c r="F31" s="852"/>
      <c r="G31" s="967">
        <v>1744</v>
      </c>
      <c r="H31" s="968"/>
      <c r="I31" s="968"/>
      <c r="J31" s="968"/>
      <c r="K31" s="969"/>
      <c r="L31" s="967">
        <v>8720</v>
      </c>
      <c r="M31" s="968"/>
      <c r="N31" s="968"/>
      <c r="O31" s="968"/>
      <c r="P31" s="969"/>
      <c r="Q31" s="967">
        <v>1741</v>
      </c>
      <c r="R31" s="968"/>
      <c r="S31" s="968"/>
      <c r="T31" s="968"/>
      <c r="U31" s="969"/>
      <c r="V31" s="967">
        <v>8705</v>
      </c>
      <c r="W31" s="968"/>
      <c r="X31" s="968"/>
      <c r="Y31" s="968"/>
      <c r="Z31" s="969"/>
      <c r="AA31" s="967">
        <v>3731</v>
      </c>
      <c r="AB31" s="968"/>
      <c r="AC31" s="968"/>
      <c r="AD31" s="968"/>
      <c r="AE31" s="969"/>
      <c r="AF31" s="946">
        <v>18655</v>
      </c>
      <c r="AG31" s="947"/>
      <c r="AH31" s="947"/>
      <c r="AI31" s="947"/>
      <c r="AJ31" s="948"/>
      <c r="AK31" s="967">
        <v>3725</v>
      </c>
      <c r="AL31" s="968"/>
      <c r="AM31" s="968"/>
      <c r="AN31" s="968"/>
      <c r="AO31" s="969"/>
      <c r="AP31" s="967">
        <v>18625</v>
      </c>
      <c r="AQ31" s="968"/>
      <c r="AR31" s="968"/>
      <c r="AS31" s="968"/>
      <c r="AT31" s="969"/>
      <c r="AU31" s="967">
        <v>6027</v>
      </c>
      <c r="AV31" s="968"/>
      <c r="AW31" s="968"/>
      <c r="AX31" s="968"/>
      <c r="AY31" s="969"/>
      <c r="AZ31" s="946">
        <v>30135</v>
      </c>
      <c r="BA31" s="947"/>
      <c r="BB31" s="947"/>
      <c r="BC31" s="947"/>
      <c r="BD31" s="948"/>
      <c r="BE31" s="949">
        <v>6027</v>
      </c>
      <c r="BF31" s="950"/>
      <c r="BG31" s="950"/>
      <c r="BH31" s="950"/>
      <c r="BI31" s="951"/>
      <c r="BJ31" s="952">
        <v>30135</v>
      </c>
      <c r="BK31" s="952"/>
      <c r="BL31" s="952"/>
      <c r="BM31" s="952"/>
      <c r="BN31" s="952"/>
      <c r="BO31" s="969">
        <v>8522</v>
      </c>
      <c r="BP31" s="970"/>
      <c r="BQ31" s="970"/>
      <c r="BR31" s="970"/>
      <c r="BS31" s="970"/>
      <c r="BT31" s="952">
        <v>42610</v>
      </c>
      <c r="BU31" s="952"/>
      <c r="BV31" s="952"/>
      <c r="BW31" s="952"/>
      <c r="BX31" s="946"/>
      <c r="BY31" s="949">
        <v>8522</v>
      </c>
      <c r="BZ31" s="950"/>
      <c r="CA31" s="950"/>
      <c r="CB31" s="950"/>
      <c r="CC31" s="951"/>
      <c r="CD31" s="952">
        <v>42610</v>
      </c>
      <c r="CE31" s="952"/>
      <c r="CF31" s="952"/>
      <c r="CG31" s="952"/>
      <c r="CH31" s="952"/>
      <c r="CI31" s="969">
        <v>10937</v>
      </c>
      <c r="CJ31" s="970"/>
      <c r="CK31" s="970"/>
      <c r="CL31" s="970"/>
      <c r="CM31" s="970"/>
      <c r="CN31" s="963">
        <f>ROUND(CI31/CI40*100,1)</f>
        <v>3.8</v>
      </c>
      <c r="CO31" s="963"/>
      <c r="CP31" s="963"/>
      <c r="CQ31" s="963"/>
      <c r="CR31" s="963"/>
      <c r="CS31" s="954">
        <f>ROUND(CI31/BO31*100,1)</f>
        <v>128.3</v>
      </c>
      <c r="CT31" s="955"/>
      <c r="CU31" s="955"/>
      <c r="CV31" s="955"/>
      <c r="CW31" s="956"/>
      <c r="CX31" s="952">
        <v>54685</v>
      </c>
      <c r="CY31" s="952"/>
      <c r="CZ31" s="952"/>
      <c r="DA31" s="952"/>
      <c r="DB31" s="957"/>
      <c r="DJ31" s="318"/>
    </row>
    <row r="32" spans="1:121" ht="16.5" customHeight="1">
      <c r="A32" s="962"/>
      <c r="B32" s="965"/>
      <c r="C32" s="965"/>
      <c r="D32" s="852" t="s">
        <v>251</v>
      </c>
      <c r="E32" s="852"/>
      <c r="F32" s="852"/>
      <c r="G32" s="967">
        <v>11287</v>
      </c>
      <c r="H32" s="968"/>
      <c r="I32" s="968"/>
      <c r="J32" s="968"/>
      <c r="K32" s="969"/>
      <c r="L32" s="967">
        <v>67722</v>
      </c>
      <c r="M32" s="968"/>
      <c r="N32" s="968"/>
      <c r="O32" s="968"/>
      <c r="P32" s="969"/>
      <c r="Q32" s="967">
        <v>11220</v>
      </c>
      <c r="R32" s="968"/>
      <c r="S32" s="968"/>
      <c r="T32" s="968"/>
      <c r="U32" s="969"/>
      <c r="V32" s="967">
        <v>67320</v>
      </c>
      <c r="W32" s="968"/>
      <c r="X32" s="968"/>
      <c r="Y32" s="968"/>
      <c r="Z32" s="969"/>
      <c r="AA32" s="946">
        <v>11986</v>
      </c>
      <c r="AB32" s="947"/>
      <c r="AC32" s="947"/>
      <c r="AD32" s="947"/>
      <c r="AE32" s="948"/>
      <c r="AF32" s="946">
        <v>71916</v>
      </c>
      <c r="AG32" s="947"/>
      <c r="AH32" s="947"/>
      <c r="AI32" s="947"/>
      <c r="AJ32" s="948"/>
      <c r="AK32" s="967">
        <v>11885</v>
      </c>
      <c r="AL32" s="968"/>
      <c r="AM32" s="968"/>
      <c r="AN32" s="968"/>
      <c r="AO32" s="969"/>
      <c r="AP32" s="967">
        <v>71310</v>
      </c>
      <c r="AQ32" s="968"/>
      <c r="AR32" s="968"/>
      <c r="AS32" s="968"/>
      <c r="AT32" s="969"/>
      <c r="AU32" s="946">
        <v>11847</v>
      </c>
      <c r="AV32" s="947"/>
      <c r="AW32" s="947"/>
      <c r="AX32" s="947"/>
      <c r="AY32" s="948"/>
      <c r="AZ32" s="946">
        <v>71082</v>
      </c>
      <c r="BA32" s="947"/>
      <c r="BB32" s="947"/>
      <c r="BC32" s="947"/>
      <c r="BD32" s="948"/>
      <c r="BE32" s="949">
        <v>11842</v>
      </c>
      <c r="BF32" s="950"/>
      <c r="BG32" s="950"/>
      <c r="BH32" s="950"/>
      <c r="BI32" s="951"/>
      <c r="BJ32" s="952">
        <v>71052</v>
      </c>
      <c r="BK32" s="952"/>
      <c r="BL32" s="952"/>
      <c r="BM32" s="952"/>
      <c r="BN32" s="952"/>
      <c r="BO32" s="948">
        <v>12112</v>
      </c>
      <c r="BP32" s="952"/>
      <c r="BQ32" s="952"/>
      <c r="BR32" s="952"/>
      <c r="BS32" s="952"/>
      <c r="BT32" s="952">
        <v>72672</v>
      </c>
      <c r="BU32" s="952"/>
      <c r="BV32" s="952"/>
      <c r="BW32" s="952"/>
      <c r="BX32" s="946"/>
      <c r="BY32" s="949">
        <v>12108</v>
      </c>
      <c r="BZ32" s="950"/>
      <c r="CA32" s="950"/>
      <c r="CB32" s="950"/>
      <c r="CC32" s="951"/>
      <c r="CD32" s="952">
        <v>72648</v>
      </c>
      <c r="CE32" s="952"/>
      <c r="CF32" s="952"/>
      <c r="CG32" s="952"/>
      <c r="CH32" s="952"/>
      <c r="CI32" s="948">
        <v>12184</v>
      </c>
      <c r="CJ32" s="952"/>
      <c r="CK32" s="952"/>
      <c r="CL32" s="952"/>
      <c r="CM32" s="952"/>
      <c r="CN32" s="963">
        <f>ROUND(CI32/CI40*100,1)</f>
        <v>4.3</v>
      </c>
      <c r="CO32" s="963"/>
      <c r="CP32" s="963"/>
      <c r="CQ32" s="963"/>
      <c r="CR32" s="963"/>
      <c r="CS32" s="954">
        <f>ROUND(CI32/BO32*100,1)</f>
        <v>100.6</v>
      </c>
      <c r="CT32" s="955"/>
      <c r="CU32" s="955"/>
      <c r="CV32" s="955"/>
      <c r="CW32" s="956"/>
      <c r="CX32" s="952">
        <v>73104</v>
      </c>
      <c r="CY32" s="952"/>
      <c r="CZ32" s="952"/>
      <c r="DA32" s="952"/>
      <c r="DB32" s="957"/>
      <c r="DJ32" s="318"/>
      <c r="DK32" s="309"/>
      <c r="DL32" s="309"/>
      <c r="DQ32" s="322"/>
    </row>
    <row r="33" spans="1:122" ht="16.5" customHeight="1">
      <c r="A33" s="962"/>
      <c r="B33" s="965"/>
      <c r="C33" s="965"/>
      <c r="D33" s="852" t="s">
        <v>252</v>
      </c>
      <c r="E33" s="852"/>
      <c r="F33" s="852"/>
      <c r="G33" s="967" t="s">
        <v>152</v>
      </c>
      <c r="H33" s="968"/>
      <c r="I33" s="968"/>
      <c r="J33" s="968"/>
      <c r="K33" s="969"/>
      <c r="L33" s="967" t="s">
        <v>152</v>
      </c>
      <c r="M33" s="968"/>
      <c r="N33" s="968"/>
      <c r="O33" s="968"/>
      <c r="P33" s="969"/>
      <c r="Q33" s="967" t="s">
        <v>152</v>
      </c>
      <c r="R33" s="968"/>
      <c r="S33" s="968"/>
      <c r="T33" s="968"/>
      <c r="U33" s="969"/>
      <c r="V33" s="967" t="s">
        <v>152</v>
      </c>
      <c r="W33" s="968"/>
      <c r="X33" s="968"/>
      <c r="Y33" s="968"/>
      <c r="Z33" s="969"/>
      <c r="AA33" s="967" t="s">
        <v>152</v>
      </c>
      <c r="AB33" s="968"/>
      <c r="AC33" s="968"/>
      <c r="AD33" s="968"/>
      <c r="AE33" s="969"/>
      <c r="AF33" s="967" t="s">
        <v>152</v>
      </c>
      <c r="AG33" s="968"/>
      <c r="AH33" s="968"/>
      <c r="AI33" s="968"/>
      <c r="AJ33" s="969"/>
      <c r="AK33" s="967" t="s">
        <v>152</v>
      </c>
      <c r="AL33" s="968"/>
      <c r="AM33" s="968"/>
      <c r="AN33" s="968"/>
      <c r="AO33" s="969"/>
      <c r="AP33" s="967" t="s">
        <v>152</v>
      </c>
      <c r="AQ33" s="968"/>
      <c r="AR33" s="968"/>
      <c r="AS33" s="968"/>
      <c r="AT33" s="969"/>
      <c r="AU33" s="967" t="s">
        <v>152</v>
      </c>
      <c r="AV33" s="968"/>
      <c r="AW33" s="968"/>
      <c r="AX33" s="968"/>
      <c r="AY33" s="969"/>
      <c r="AZ33" s="967" t="s">
        <v>152</v>
      </c>
      <c r="BA33" s="968"/>
      <c r="BB33" s="968"/>
      <c r="BC33" s="968"/>
      <c r="BD33" s="969"/>
      <c r="BE33" s="972" t="s">
        <v>152</v>
      </c>
      <c r="BF33" s="972"/>
      <c r="BG33" s="972"/>
      <c r="BH33" s="972"/>
      <c r="BI33" s="972"/>
      <c r="BJ33" s="972" t="s">
        <v>152</v>
      </c>
      <c r="BK33" s="972"/>
      <c r="BL33" s="972"/>
      <c r="BM33" s="972"/>
      <c r="BN33" s="972"/>
      <c r="BO33" s="969" t="s">
        <v>152</v>
      </c>
      <c r="BP33" s="970"/>
      <c r="BQ33" s="970"/>
      <c r="BR33" s="970"/>
      <c r="BS33" s="970"/>
      <c r="BT33" s="970" t="s">
        <v>152</v>
      </c>
      <c r="BU33" s="970"/>
      <c r="BV33" s="970"/>
      <c r="BW33" s="970"/>
      <c r="BX33" s="967"/>
      <c r="BY33" s="970" t="s">
        <v>152</v>
      </c>
      <c r="BZ33" s="970"/>
      <c r="CA33" s="970"/>
      <c r="CB33" s="970"/>
      <c r="CC33" s="967"/>
      <c r="CD33" s="970" t="s">
        <v>152</v>
      </c>
      <c r="CE33" s="970"/>
      <c r="CF33" s="970"/>
      <c r="CG33" s="970"/>
      <c r="CH33" s="967"/>
      <c r="CI33" s="970" t="s">
        <v>152</v>
      </c>
      <c r="CJ33" s="970"/>
      <c r="CK33" s="970"/>
      <c r="CL33" s="970"/>
      <c r="CM33" s="967"/>
      <c r="CN33" s="970" t="s">
        <v>152</v>
      </c>
      <c r="CO33" s="970"/>
      <c r="CP33" s="970"/>
      <c r="CQ33" s="970"/>
      <c r="CR33" s="967"/>
      <c r="CS33" s="970" t="s">
        <v>152</v>
      </c>
      <c r="CT33" s="970"/>
      <c r="CU33" s="970"/>
      <c r="CV33" s="970"/>
      <c r="CW33" s="967"/>
      <c r="CX33" s="970" t="s">
        <v>152</v>
      </c>
      <c r="CY33" s="970"/>
      <c r="CZ33" s="970"/>
      <c r="DA33" s="970"/>
      <c r="DB33" s="973"/>
      <c r="DK33" s="318"/>
      <c r="DL33" s="309"/>
      <c r="DM33" s="309"/>
      <c r="DR33" s="322"/>
    </row>
    <row r="34" spans="1:121" ht="16.5" customHeight="1">
      <c r="A34" s="962"/>
      <c r="B34" s="965"/>
      <c r="C34" s="965"/>
      <c r="D34" s="852" t="s">
        <v>253</v>
      </c>
      <c r="E34" s="852"/>
      <c r="F34" s="852"/>
      <c r="G34" s="967" t="s">
        <v>152</v>
      </c>
      <c r="H34" s="968"/>
      <c r="I34" s="968"/>
      <c r="J34" s="968"/>
      <c r="K34" s="969"/>
      <c r="L34" s="967" t="s">
        <v>152</v>
      </c>
      <c r="M34" s="968"/>
      <c r="N34" s="968"/>
      <c r="O34" s="968"/>
      <c r="P34" s="969"/>
      <c r="Q34" s="967" t="s">
        <v>152</v>
      </c>
      <c r="R34" s="968"/>
      <c r="S34" s="968"/>
      <c r="T34" s="968"/>
      <c r="U34" s="969"/>
      <c r="V34" s="967" t="s">
        <v>152</v>
      </c>
      <c r="W34" s="968"/>
      <c r="X34" s="968"/>
      <c r="Y34" s="968"/>
      <c r="Z34" s="969"/>
      <c r="AA34" s="967" t="s">
        <v>152</v>
      </c>
      <c r="AB34" s="968"/>
      <c r="AC34" s="968"/>
      <c r="AD34" s="968"/>
      <c r="AE34" s="969"/>
      <c r="AF34" s="967" t="s">
        <v>152</v>
      </c>
      <c r="AG34" s="968"/>
      <c r="AH34" s="968"/>
      <c r="AI34" s="968"/>
      <c r="AJ34" s="969"/>
      <c r="AK34" s="967" t="s">
        <v>152</v>
      </c>
      <c r="AL34" s="968"/>
      <c r="AM34" s="968"/>
      <c r="AN34" s="968"/>
      <c r="AO34" s="969"/>
      <c r="AP34" s="967" t="s">
        <v>152</v>
      </c>
      <c r="AQ34" s="968"/>
      <c r="AR34" s="968"/>
      <c r="AS34" s="968"/>
      <c r="AT34" s="969"/>
      <c r="AU34" s="967" t="s">
        <v>152</v>
      </c>
      <c r="AV34" s="968"/>
      <c r="AW34" s="968"/>
      <c r="AX34" s="968"/>
      <c r="AY34" s="969"/>
      <c r="AZ34" s="967" t="s">
        <v>152</v>
      </c>
      <c r="BA34" s="968"/>
      <c r="BB34" s="968"/>
      <c r="BC34" s="968"/>
      <c r="BD34" s="969"/>
      <c r="BE34" s="972" t="s">
        <v>152</v>
      </c>
      <c r="BF34" s="972"/>
      <c r="BG34" s="972"/>
      <c r="BH34" s="972"/>
      <c r="BI34" s="972"/>
      <c r="BJ34" s="972" t="s">
        <v>152</v>
      </c>
      <c r="BK34" s="972"/>
      <c r="BL34" s="972"/>
      <c r="BM34" s="972"/>
      <c r="BN34" s="972"/>
      <c r="BO34" s="969" t="s">
        <v>152</v>
      </c>
      <c r="BP34" s="970"/>
      <c r="BQ34" s="970"/>
      <c r="BR34" s="970"/>
      <c r="BS34" s="970"/>
      <c r="BT34" s="970" t="s">
        <v>152</v>
      </c>
      <c r="BU34" s="970"/>
      <c r="BV34" s="970"/>
      <c r="BW34" s="970"/>
      <c r="BX34" s="967"/>
      <c r="BY34" s="970" t="s">
        <v>152</v>
      </c>
      <c r="BZ34" s="970"/>
      <c r="CA34" s="970"/>
      <c r="CB34" s="970"/>
      <c r="CC34" s="967"/>
      <c r="CD34" s="970" t="s">
        <v>152</v>
      </c>
      <c r="CE34" s="970"/>
      <c r="CF34" s="970"/>
      <c r="CG34" s="970"/>
      <c r="CH34" s="967"/>
      <c r="CI34" s="970" t="s">
        <v>152</v>
      </c>
      <c r="CJ34" s="970"/>
      <c r="CK34" s="970"/>
      <c r="CL34" s="970"/>
      <c r="CM34" s="967"/>
      <c r="CN34" s="970" t="s">
        <v>152</v>
      </c>
      <c r="CO34" s="970"/>
      <c r="CP34" s="970"/>
      <c r="CQ34" s="970"/>
      <c r="CR34" s="967"/>
      <c r="CS34" s="970" t="s">
        <v>152</v>
      </c>
      <c r="CT34" s="970"/>
      <c r="CU34" s="970"/>
      <c r="CV34" s="970"/>
      <c r="CW34" s="967"/>
      <c r="CX34" s="970" t="s">
        <v>152</v>
      </c>
      <c r="CY34" s="970"/>
      <c r="CZ34" s="970"/>
      <c r="DA34" s="970"/>
      <c r="DB34" s="973"/>
      <c r="DJ34" s="318"/>
      <c r="DK34" s="309"/>
      <c r="DL34" s="309"/>
      <c r="DQ34" s="322"/>
    </row>
    <row r="35" spans="1:144" ht="16.5" customHeight="1">
      <c r="A35" s="962"/>
      <c r="B35" s="966"/>
      <c r="C35" s="966"/>
      <c r="D35" s="852" t="s">
        <v>254</v>
      </c>
      <c r="E35" s="852"/>
      <c r="F35" s="852"/>
      <c r="G35" s="967">
        <v>500</v>
      </c>
      <c r="H35" s="968"/>
      <c r="I35" s="968"/>
      <c r="J35" s="968"/>
      <c r="K35" s="969"/>
      <c r="L35" s="967">
        <v>1900</v>
      </c>
      <c r="M35" s="968"/>
      <c r="N35" s="968"/>
      <c r="O35" s="968"/>
      <c r="P35" s="969"/>
      <c r="Q35" s="967">
        <v>498</v>
      </c>
      <c r="R35" s="968"/>
      <c r="S35" s="968"/>
      <c r="T35" s="968"/>
      <c r="U35" s="969"/>
      <c r="V35" s="967">
        <v>1892</v>
      </c>
      <c r="W35" s="968"/>
      <c r="X35" s="968"/>
      <c r="Y35" s="968"/>
      <c r="Z35" s="969"/>
      <c r="AA35" s="967">
        <v>466</v>
      </c>
      <c r="AB35" s="968"/>
      <c r="AC35" s="968"/>
      <c r="AD35" s="968"/>
      <c r="AE35" s="969"/>
      <c r="AF35" s="946">
        <v>1771</v>
      </c>
      <c r="AG35" s="947"/>
      <c r="AH35" s="947"/>
      <c r="AI35" s="947"/>
      <c r="AJ35" s="948"/>
      <c r="AK35" s="967">
        <v>466</v>
      </c>
      <c r="AL35" s="968"/>
      <c r="AM35" s="968"/>
      <c r="AN35" s="968"/>
      <c r="AO35" s="969"/>
      <c r="AP35" s="967">
        <v>1771</v>
      </c>
      <c r="AQ35" s="968"/>
      <c r="AR35" s="968"/>
      <c r="AS35" s="968"/>
      <c r="AT35" s="969"/>
      <c r="AU35" s="967">
        <v>393</v>
      </c>
      <c r="AV35" s="968"/>
      <c r="AW35" s="968"/>
      <c r="AX35" s="968"/>
      <c r="AY35" s="969"/>
      <c r="AZ35" s="946">
        <v>1493</v>
      </c>
      <c r="BA35" s="947"/>
      <c r="BB35" s="947"/>
      <c r="BC35" s="947"/>
      <c r="BD35" s="948"/>
      <c r="BE35" s="949">
        <v>393</v>
      </c>
      <c r="BF35" s="950"/>
      <c r="BG35" s="950"/>
      <c r="BH35" s="950"/>
      <c r="BI35" s="951"/>
      <c r="BJ35" s="952">
        <v>1493</v>
      </c>
      <c r="BK35" s="952"/>
      <c r="BL35" s="952"/>
      <c r="BM35" s="952"/>
      <c r="BN35" s="952"/>
      <c r="BO35" s="969">
        <v>417</v>
      </c>
      <c r="BP35" s="970"/>
      <c r="BQ35" s="970"/>
      <c r="BR35" s="970"/>
      <c r="BS35" s="970"/>
      <c r="BT35" s="952">
        <v>1585</v>
      </c>
      <c r="BU35" s="952"/>
      <c r="BV35" s="952"/>
      <c r="BW35" s="952"/>
      <c r="BX35" s="946"/>
      <c r="BY35" s="949">
        <v>417</v>
      </c>
      <c r="BZ35" s="950"/>
      <c r="CA35" s="950"/>
      <c r="CB35" s="950"/>
      <c r="CC35" s="951"/>
      <c r="CD35" s="952">
        <v>1585</v>
      </c>
      <c r="CE35" s="952"/>
      <c r="CF35" s="952"/>
      <c r="CG35" s="952"/>
      <c r="CH35" s="952"/>
      <c r="CI35" s="969">
        <v>273</v>
      </c>
      <c r="CJ35" s="970"/>
      <c r="CK35" s="970"/>
      <c r="CL35" s="970"/>
      <c r="CM35" s="970"/>
      <c r="CN35" s="963">
        <f>ROUND(CI35/CI40*100,1)</f>
        <v>0.1</v>
      </c>
      <c r="CO35" s="963"/>
      <c r="CP35" s="963"/>
      <c r="CQ35" s="963"/>
      <c r="CR35" s="963"/>
      <c r="CS35" s="954">
        <f>ROUND(CI35/BO35*100,1)</f>
        <v>65.5</v>
      </c>
      <c r="CT35" s="955"/>
      <c r="CU35" s="955"/>
      <c r="CV35" s="955"/>
      <c r="CW35" s="956"/>
      <c r="CX35" s="952">
        <v>1037</v>
      </c>
      <c r="CY35" s="952"/>
      <c r="CZ35" s="952"/>
      <c r="DA35" s="952"/>
      <c r="DB35" s="957"/>
      <c r="EB35" s="318"/>
      <c r="EE35" s="318"/>
      <c r="EF35" s="318"/>
      <c r="EG35" s="318"/>
      <c r="EH35" s="309"/>
      <c r="EI35" s="309"/>
      <c r="EN35" s="322"/>
    </row>
    <row r="36" spans="1:139" ht="16.5" customHeight="1">
      <c r="A36" s="962"/>
      <c r="B36" s="852" t="s">
        <v>340</v>
      </c>
      <c r="C36" s="852"/>
      <c r="D36" s="852"/>
      <c r="E36" s="852"/>
      <c r="F36" s="852"/>
      <c r="G36" s="967" t="s">
        <v>152</v>
      </c>
      <c r="H36" s="968"/>
      <c r="I36" s="968"/>
      <c r="J36" s="968"/>
      <c r="K36" s="969"/>
      <c r="L36" s="967" t="s">
        <v>152</v>
      </c>
      <c r="M36" s="968"/>
      <c r="N36" s="968"/>
      <c r="O36" s="968"/>
      <c r="P36" s="969"/>
      <c r="Q36" s="967" t="s">
        <v>152</v>
      </c>
      <c r="R36" s="968"/>
      <c r="S36" s="968"/>
      <c r="T36" s="968"/>
      <c r="U36" s="969"/>
      <c r="V36" s="967" t="s">
        <v>152</v>
      </c>
      <c r="W36" s="968"/>
      <c r="X36" s="968"/>
      <c r="Y36" s="968"/>
      <c r="Z36" s="969"/>
      <c r="AA36" s="967" t="s">
        <v>152</v>
      </c>
      <c r="AB36" s="968"/>
      <c r="AC36" s="968"/>
      <c r="AD36" s="968"/>
      <c r="AE36" s="969"/>
      <c r="AF36" s="946" t="s">
        <v>152</v>
      </c>
      <c r="AG36" s="947"/>
      <c r="AH36" s="947"/>
      <c r="AI36" s="947"/>
      <c r="AJ36" s="948"/>
      <c r="AK36" s="946" t="s">
        <v>152</v>
      </c>
      <c r="AL36" s="947"/>
      <c r="AM36" s="947"/>
      <c r="AN36" s="947"/>
      <c r="AO36" s="948"/>
      <c r="AP36" s="946" t="s">
        <v>152</v>
      </c>
      <c r="AQ36" s="947"/>
      <c r="AR36" s="947"/>
      <c r="AS36" s="947"/>
      <c r="AT36" s="948"/>
      <c r="AU36" s="946" t="s">
        <v>152</v>
      </c>
      <c r="AV36" s="947"/>
      <c r="AW36" s="947"/>
      <c r="AX36" s="947"/>
      <c r="AY36" s="948"/>
      <c r="AZ36" s="946" t="s">
        <v>152</v>
      </c>
      <c r="BA36" s="947"/>
      <c r="BB36" s="947"/>
      <c r="BC36" s="947"/>
      <c r="BD36" s="948"/>
      <c r="BE36" s="952" t="s">
        <v>152</v>
      </c>
      <c r="BF36" s="952"/>
      <c r="BG36" s="952"/>
      <c r="BH36" s="952"/>
      <c r="BI36" s="952"/>
      <c r="BJ36" s="952" t="s">
        <v>152</v>
      </c>
      <c r="BK36" s="952"/>
      <c r="BL36" s="952"/>
      <c r="BM36" s="952"/>
      <c r="BN36" s="952"/>
      <c r="BO36" s="952" t="s">
        <v>152</v>
      </c>
      <c r="BP36" s="952"/>
      <c r="BQ36" s="952"/>
      <c r="BR36" s="952"/>
      <c r="BS36" s="952"/>
      <c r="BT36" s="952" t="s">
        <v>152</v>
      </c>
      <c r="BU36" s="952"/>
      <c r="BV36" s="952"/>
      <c r="BW36" s="952"/>
      <c r="BX36" s="946"/>
      <c r="BY36" s="952" t="s">
        <v>152</v>
      </c>
      <c r="BZ36" s="952"/>
      <c r="CA36" s="952"/>
      <c r="CB36" s="952"/>
      <c r="CC36" s="946"/>
      <c r="CD36" s="952" t="s">
        <v>152</v>
      </c>
      <c r="CE36" s="952"/>
      <c r="CF36" s="952"/>
      <c r="CG36" s="952"/>
      <c r="CH36" s="946"/>
      <c r="CI36" s="952" t="s">
        <v>152</v>
      </c>
      <c r="CJ36" s="952"/>
      <c r="CK36" s="952"/>
      <c r="CL36" s="952"/>
      <c r="CM36" s="946"/>
      <c r="CN36" s="952" t="s">
        <v>152</v>
      </c>
      <c r="CO36" s="952"/>
      <c r="CP36" s="952"/>
      <c r="CQ36" s="952"/>
      <c r="CR36" s="946"/>
      <c r="CS36" s="952" t="s">
        <v>152</v>
      </c>
      <c r="CT36" s="952"/>
      <c r="CU36" s="952"/>
      <c r="CV36" s="952"/>
      <c r="CW36" s="946"/>
      <c r="CX36" s="952" t="s">
        <v>152</v>
      </c>
      <c r="CY36" s="952"/>
      <c r="CZ36" s="952"/>
      <c r="DA36" s="952"/>
      <c r="DB36" s="957"/>
      <c r="DC36" s="489"/>
      <c r="EC36" s="309"/>
      <c r="ED36" s="309"/>
      <c r="EI36" s="322"/>
    </row>
    <row r="37" spans="1:138" ht="16.5" customHeight="1">
      <c r="A37" s="974" t="s">
        <v>333</v>
      </c>
      <c r="B37" s="945"/>
      <c r="C37" s="945"/>
      <c r="D37" s="852" t="s">
        <v>434</v>
      </c>
      <c r="E37" s="852"/>
      <c r="F37" s="852"/>
      <c r="G37" s="946">
        <v>16570</v>
      </c>
      <c r="H37" s="947"/>
      <c r="I37" s="947"/>
      <c r="J37" s="947"/>
      <c r="K37" s="948"/>
      <c r="L37" s="946">
        <v>39768</v>
      </c>
      <c r="M37" s="947"/>
      <c r="N37" s="947"/>
      <c r="O37" s="947"/>
      <c r="P37" s="948"/>
      <c r="Q37" s="946">
        <v>16570</v>
      </c>
      <c r="R37" s="947"/>
      <c r="S37" s="947"/>
      <c r="T37" s="947"/>
      <c r="U37" s="948"/>
      <c r="V37" s="946">
        <v>39768</v>
      </c>
      <c r="W37" s="947"/>
      <c r="X37" s="947"/>
      <c r="Y37" s="947"/>
      <c r="Z37" s="948"/>
      <c r="AA37" s="946">
        <v>16265</v>
      </c>
      <c r="AB37" s="947"/>
      <c r="AC37" s="947"/>
      <c r="AD37" s="947"/>
      <c r="AE37" s="948"/>
      <c r="AF37" s="946">
        <v>39036</v>
      </c>
      <c r="AG37" s="947"/>
      <c r="AH37" s="947"/>
      <c r="AI37" s="947"/>
      <c r="AJ37" s="948"/>
      <c r="AK37" s="946">
        <v>16260</v>
      </c>
      <c r="AL37" s="947"/>
      <c r="AM37" s="947"/>
      <c r="AN37" s="947"/>
      <c r="AO37" s="948"/>
      <c r="AP37" s="946">
        <v>39024</v>
      </c>
      <c r="AQ37" s="947"/>
      <c r="AR37" s="947"/>
      <c r="AS37" s="947"/>
      <c r="AT37" s="948"/>
      <c r="AU37" s="946">
        <v>16009</v>
      </c>
      <c r="AV37" s="947"/>
      <c r="AW37" s="947"/>
      <c r="AX37" s="947"/>
      <c r="AY37" s="948"/>
      <c r="AZ37" s="946">
        <v>38422</v>
      </c>
      <c r="BA37" s="947"/>
      <c r="BB37" s="947"/>
      <c r="BC37" s="947"/>
      <c r="BD37" s="948"/>
      <c r="BE37" s="949">
        <v>16013</v>
      </c>
      <c r="BF37" s="950"/>
      <c r="BG37" s="950"/>
      <c r="BH37" s="950"/>
      <c r="BI37" s="951"/>
      <c r="BJ37" s="952">
        <v>38431</v>
      </c>
      <c r="BK37" s="952"/>
      <c r="BL37" s="952"/>
      <c r="BM37" s="952"/>
      <c r="BN37" s="952"/>
      <c r="BO37" s="948">
        <v>15738</v>
      </c>
      <c r="BP37" s="952"/>
      <c r="BQ37" s="952"/>
      <c r="BR37" s="952"/>
      <c r="BS37" s="952"/>
      <c r="BT37" s="952">
        <v>37771</v>
      </c>
      <c r="BU37" s="952"/>
      <c r="BV37" s="952"/>
      <c r="BW37" s="952"/>
      <c r="BX37" s="946"/>
      <c r="BY37" s="949">
        <v>15738</v>
      </c>
      <c r="BZ37" s="950"/>
      <c r="CA37" s="950"/>
      <c r="CB37" s="950"/>
      <c r="CC37" s="951"/>
      <c r="CD37" s="952">
        <v>37771</v>
      </c>
      <c r="CE37" s="952"/>
      <c r="CF37" s="952"/>
      <c r="CG37" s="952"/>
      <c r="CH37" s="952"/>
      <c r="CI37" s="948">
        <v>15457</v>
      </c>
      <c r="CJ37" s="952"/>
      <c r="CK37" s="952"/>
      <c r="CL37" s="952"/>
      <c r="CM37" s="952"/>
      <c r="CN37" s="963">
        <f>ROUND(CI37/CI40*100,1)</f>
        <v>5.4</v>
      </c>
      <c r="CO37" s="963"/>
      <c r="CP37" s="963"/>
      <c r="CQ37" s="963"/>
      <c r="CR37" s="963"/>
      <c r="CS37" s="954">
        <f>ROUND(CI37/BO37*100,1)</f>
        <v>98.2</v>
      </c>
      <c r="CT37" s="955"/>
      <c r="CU37" s="955"/>
      <c r="CV37" s="955"/>
      <c r="CW37" s="956"/>
      <c r="CX37" s="952">
        <v>37097</v>
      </c>
      <c r="CY37" s="952"/>
      <c r="CZ37" s="952"/>
      <c r="DA37" s="952"/>
      <c r="DB37" s="957"/>
      <c r="DC37" s="489"/>
      <c r="DE37" s="287"/>
      <c r="DF37" s="287"/>
      <c r="DG37" s="287"/>
      <c r="DH37" s="287"/>
      <c r="DI37" s="287"/>
      <c r="DJ37" s="287"/>
      <c r="DK37" s="287"/>
      <c r="DL37" s="287"/>
      <c r="DZ37" s="289"/>
      <c r="EA37" s="289"/>
      <c r="EB37" s="309"/>
      <c r="EC37" s="309"/>
      <c r="EH37" s="322"/>
    </row>
    <row r="38" spans="1:145" ht="16.5" customHeight="1">
      <c r="A38" s="974"/>
      <c r="B38" s="945"/>
      <c r="C38" s="945"/>
      <c r="D38" s="852" t="s">
        <v>332</v>
      </c>
      <c r="E38" s="852"/>
      <c r="F38" s="852"/>
      <c r="G38" s="946">
        <v>1958</v>
      </c>
      <c r="H38" s="947"/>
      <c r="I38" s="947"/>
      <c r="J38" s="947"/>
      <c r="K38" s="948"/>
      <c r="L38" s="946">
        <v>11552</v>
      </c>
      <c r="M38" s="947"/>
      <c r="N38" s="947"/>
      <c r="O38" s="947"/>
      <c r="P38" s="948"/>
      <c r="Q38" s="946">
        <v>1958</v>
      </c>
      <c r="R38" s="947"/>
      <c r="S38" s="947"/>
      <c r="T38" s="947"/>
      <c r="U38" s="948"/>
      <c r="V38" s="946">
        <v>11552</v>
      </c>
      <c r="W38" s="947"/>
      <c r="X38" s="947"/>
      <c r="Y38" s="947"/>
      <c r="Z38" s="948"/>
      <c r="AA38" s="946">
        <v>2103</v>
      </c>
      <c r="AB38" s="947"/>
      <c r="AC38" s="947"/>
      <c r="AD38" s="947"/>
      <c r="AE38" s="948"/>
      <c r="AF38" s="946">
        <v>12408</v>
      </c>
      <c r="AG38" s="947"/>
      <c r="AH38" s="947"/>
      <c r="AI38" s="947"/>
      <c r="AJ38" s="948"/>
      <c r="AK38" s="946">
        <v>2103</v>
      </c>
      <c r="AL38" s="947"/>
      <c r="AM38" s="947"/>
      <c r="AN38" s="947"/>
      <c r="AO38" s="948"/>
      <c r="AP38" s="946">
        <v>12408</v>
      </c>
      <c r="AQ38" s="947"/>
      <c r="AR38" s="947"/>
      <c r="AS38" s="947"/>
      <c r="AT38" s="948"/>
      <c r="AU38" s="946">
        <v>2188</v>
      </c>
      <c r="AV38" s="947"/>
      <c r="AW38" s="947"/>
      <c r="AX38" s="947"/>
      <c r="AY38" s="948"/>
      <c r="AZ38" s="946">
        <v>12909</v>
      </c>
      <c r="BA38" s="947"/>
      <c r="BB38" s="947"/>
      <c r="BC38" s="947"/>
      <c r="BD38" s="948"/>
      <c r="BE38" s="949">
        <v>2188</v>
      </c>
      <c r="BF38" s="950"/>
      <c r="BG38" s="950"/>
      <c r="BH38" s="950"/>
      <c r="BI38" s="951"/>
      <c r="BJ38" s="952">
        <v>12909</v>
      </c>
      <c r="BK38" s="952"/>
      <c r="BL38" s="952"/>
      <c r="BM38" s="952"/>
      <c r="BN38" s="952"/>
      <c r="BO38" s="948">
        <v>2322</v>
      </c>
      <c r="BP38" s="952"/>
      <c r="BQ38" s="952"/>
      <c r="BR38" s="952"/>
      <c r="BS38" s="952"/>
      <c r="BT38" s="952">
        <v>13700</v>
      </c>
      <c r="BU38" s="952"/>
      <c r="BV38" s="952"/>
      <c r="BW38" s="952"/>
      <c r="BX38" s="946"/>
      <c r="BY38" s="949">
        <v>2321</v>
      </c>
      <c r="BZ38" s="950"/>
      <c r="CA38" s="950"/>
      <c r="CB38" s="950"/>
      <c r="CC38" s="951"/>
      <c r="CD38" s="952">
        <v>13694</v>
      </c>
      <c r="CE38" s="952"/>
      <c r="CF38" s="952"/>
      <c r="CG38" s="952"/>
      <c r="CH38" s="952"/>
      <c r="CI38" s="948">
        <v>2379</v>
      </c>
      <c r="CJ38" s="952"/>
      <c r="CK38" s="952"/>
      <c r="CL38" s="952"/>
      <c r="CM38" s="952"/>
      <c r="CN38" s="963">
        <f>ROUND(CI38/CI40*100,1)</f>
        <v>0.8</v>
      </c>
      <c r="CO38" s="963"/>
      <c r="CP38" s="963"/>
      <c r="CQ38" s="963"/>
      <c r="CR38" s="963"/>
      <c r="CS38" s="954">
        <f>ROUND(CI38/BO38*100,1)</f>
        <v>102.5</v>
      </c>
      <c r="CT38" s="955"/>
      <c r="CU38" s="955"/>
      <c r="CV38" s="955"/>
      <c r="CW38" s="956"/>
      <c r="CX38" s="952">
        <v>14036</v>
      </c>
      <c r="CY38" s="952"/>
      <c r="CZ38" s="952"/>
      <c r="DA38" s="952"/>
      <c r="DB38" s="957"/>
      <c r="DC38" s="489"/>
      <c r="DE38" s="289"/>
      <c r="DF38" s="289"/>
      <c r="DG38" s="289"/>
      <c r="DH38" s="289"/>
      <c r="DI38" s="289"/>
      <c r="DJ38" s="289"/>
      <c r="DK38" s="289"/>
      <c r="DL38" s="289"/>
      <c r="DZ38" s="489"/>
      <c r="EA38" s="489"/>
      <c r="EG38" s="318"/>
      <c r="EH38" s="318"/>
      <c r="EI38" s="309"/>
      <c r="EJ38" s="309"/>
      <c r="EO38" s="322"/>
    </row>
    <row r="39" spans="1:144" ht="18" customHeight="1">
      <c r="A39" s="975" t="s">
        <v>435</v>
      </c>
      <c r="B39" s="856"/>
      <c r="C39" s="856"/>
      <c r="D39" s="856"/>
      <c r="E39" s="856"/>
      <c r="F39" s="855"/>
      <c r="G39" s="946">
        <v>8499</v>
      </c>
      <c r="H39" s="947"/>
      <c r="I39" s="947"/>
      <c r="J39" s="947"/>
      <c r="K39" s="948"/>
      <c r="L39" s="946">
        <v>50994</v>
      </c>
      <c r="M39" s="947"/>
      <c r="N39" s="947"/>
      <c r="O39" s="947"/>
      <c r="P39" s="948"/>
      <c r="Q39" s="946">
        <v>8468</v>
      </c>
      <c r="R39" s="947"/>
      <c r="S39" s="947"/>
      <c r="T39" s="947"/>
      <c r="U39" s="948"/>
      <c r="V39" s="946">
        <v>50802</v>
      </c>
      <c r="W39" s="947"/>
      <c r="X39" s="947"/>
      <c r="Y39" s="947"/>
      <c r="Z39" s="948"/>
      <c r="AA39" s="946">
        <v>8608</v>
      </c>
      <c r="AB39" s="947"/>
      <c r="AC39" s="947"/>
      <c r="AD39" s="947"/>
      <c r="AE39" s="948"/>
      <c r="AF39" s="946">
        <v>51648</v>
      </c>
      <c r="AG39" s="947"/>
      <c r="AH39" s="947"/>
      <c r="AI39" s="947"/>
      <c r="AJ39" s="948"/>
      <c r="AK39" s="946">
        <v>8568</v>
      </c>
      <c r="AL39" s="947"/>
      <c r="AM39" s="947"/>
      <c r="AN39" s="947"/>
      <c r="AO39" s="948"/>
      <c r="AP39" s="946">
        <v>51408</v>
      </c>
      <c r="AQ39" s="947"/>
      <c r="AR39" s="947"/>
      <c r="AS39" s="947"/>
      <c r="AT39" s="948"/>
      <c r="AU39" s="946">
        <v>8590</v>
      </c>
      <c r="AV39" s="947"/>
      <c r="AW39" s="947"/>
      <c r="AX39" s="947"/>
      <c r="AY39" s="948"/>
      <c r="AZ39" s="946">
        <v>51540</v>
      </c>
      <c r="BA39" s="947"/>
      <c r="BB39" s="947"/>
      <c r="BC39" s="947"/>
      <c r="BD39" s="948"/>
      <c r="BE39" s="949">
        <v>8592</v>
      </c>
      <c r="BF39" s="950"/>
      <c r="BG39" s="950"/>
      <c r="BH39" s="950"/>
      <c r="BI39" s="951"/>
      <c r="BJ39" s="952">
        <v>51552</v>
      </c>
      <c r="BK39" s="952"/>
      <c r="BL39" s="952"/>
      <c r="BM39" s="952"/>
      <c r="BN39" s="952"/>
      <c r="BO39" s="948">
        <v>8704</v>
      </c>
      <c r="BP39" s="952"/>
      <c r="BQ39" s="952"/>
      <c r="BR39" s="952"/>
      <c r="BS39" s="952"/>
      <c r="BT39" s="952">
        <v>52224</v>
      </c>
      <c r="BU39" s="952"/>
      <c r="BV39" s="952"/>
      <c r="BW39" s="952"/>
      <c r="BX39" s="946"/>
      <c r="BY39" s="949">
        <v>8699</v>
      </c>
      <c r="BZ39" s="950"/>
      <c r="CA39" s="950"/>
      <c r="CB39" s="950"/>
      <c r="CC39" s="951"/>
      <c r="CD39" s="952">
        <v>52194</v>
      </c>
      <c r="CE39" s="952"/>
      <c r="CF39" s="952"/>
      <c r="CG39" s="952"/>
      <c r="CH39" s="952"/>
      <c r="CI39" s="948">
        <v>8756</v>
      </c>
      <c r="CJ39" s="952"/>
      <c r="CK39" s="952"/>
      <c r="CL39" s="952"/>
      <c r="CM39" s="952"/>
      <c r="CN39" s="963">
        <f>ROUND(CI39/CI40*100,1)</f>
        <v>3.1</v>
      </c>
      <c r="CO39" s="963"/>
      <c r="CP39" s="963"/>
      <c r="CQ39" s="963"/>
      <c r="CR39" s="963"/>
      <c r="CS39" s="954">
        <f>ROUND(CI39/BO39*100,1)</f>
        <v>100.6</v>
      </c>
      <c r="CT39" s="955"/>
      <c r="CU39" s="955"/>
      <c r="CV39" s="955"/>
      <c r="CW39" s="956"/>
      <c r="CX39" s="952">
        <v>52536</v>
      </c>
      <c r="CY39" s="952"/>
      <c r="CZ39" s="952"/>
      <c r="DA39" s="952"/>
      <c r="DB39" s="957"/>
      <c r="DC39" s="489"/>
      <c r="DE39" s="289"/>
      <c r="DF39" s="289"/>
      <c r="DG39" s="289"/>
      <c r="DH39" s="289"/>
      <c r="DI39" s="289"/>
      <c r="DJ39" s="289"/>
      <c r="DK39" s="289"/>
      <c r="DL39" s="289"/>
      <c r="DZ39" s="489"/>
      <c r="EA39" s="489"/>
      <c r="EH39" s="309"/>
      <c r="EI39" s="309"/>
      <c r="EN39" s="322"/>
    </row>
    <row r="40" spans="1:145" ht="18" customHeight="1">
      <c r="A40" s="830" t="s">
        <v>331</v>
      </c>
      <c r="B40" s="831"/>
      <c r="C40" s="831"/>
      <c r="D40" s="831"/>
      <c r="E40" s="831"/>
      <c r="F40" s="832"/>
      <c r="G40" s="976">
        <v>284394</v>
      </c>
      <c r="H40" s="977"/>
      <c r="I40" s="977"/>
      <c r="J40" s="977"/>
      <c r="K40" s="978"/>
      <c r="L40" s="976">
        <v>1795900</v>
      </c>
      <c r="M40" s="977"/>
      <c r="N40" s="977"/>
      <c r="O40" s="977"/>
      <c r="P40" s="978"/>
      <c r="Q40" s="976">
        <v>282131</v>
      </c>
      <c r="R40" s="977"/>
      <c r="S40" s="977"/>
      <c r="T40" s="977"/>
      <c r="U40" s="978"/>
      <c r="V40" s="976">
        <v>1782328</v>
      </c>
      <c r="W40" s="977"/>
      <c r="X40" s="977"/>
      <c r="Y40" s="977"/>
      <c r="Z40" s="978"/>
      <c r="AA40" s="976">
        <v>284216</v>
      </c>
      <c r="AB40" s="977"/>
      <c r="AC40" s="977"/>
      <c r="AD40" s="977"/>
      <c r="AE40" s="978"/>
      <c r="AF40" s="976">
        <v>1880446</v>
      </c>
      <c r="AG40" s="977"/>
      <c r="AH40" s="977"/>
      <c r="AI40" s="977"/>
      <c r="AJ40" s="978"/>
      <c r="AK40" s="976">
        <v>281650</v>
      </c>
      <c r="AL40" s="977"/>
      <c r="AM40" s="977"/>
      <c r="AN40" s="977"/>
      <c r="AO40" s="978"/>
      <c r="AP40" s="976">
        <v>1859972</v>
      </c>
      <c r="AQ40" s="977"/>
      <c r="AR40" s="977"/>
      <c r="AS40" s="977"/>
      <c r="AT40" s="978"/>
      <c r="AU40" s="976">
        <v>282785</v>
      </c>
      <c r="AV40" s="977"/>
      <c r="AW40" s="977"/>
      <c r="AX40" s="977"/>
      <c r="AY40" s="978"/>
      <c r="AZ40" s="976">
        <v>1943058</v>
      </c>
      <c r="BA40" s="977"/>
      <c r="BB40" s="977"/>
      <c r="BC40" s="977"/>
      <c r="BD40" s="978"/>
      <c r="BE40" s="979">
        <v>282761</v>
      </c>
      <c r="BF40" s="980"/>
      <c r="BG40" s="980"/>
      <c r="BH40" s="980"/>
      <c r="BI40" s="981"/>
      <c r="BJ40" s="976">
        <v>1942688</v>
      </c>
      <c r="BK40" s="977"/>
      <c r="BL40" s="977"/>
      <c r="BM40" s="977"/>
      <c r="BN40" s="978"/>
      <c r="BO40" s="976">
        <v>283917</v>
      </c>
      <c r="BP40" s="977"/>
      <c r="BQ40" s="977"/>
      <c r="BR40" s="977"/>
      <c r="BS40" s="978"/>
      <c r="BT40" s="976">
        <v>2013719</v>
      </c>
      <c r="BU40" s="977"/>
      <c r="BV40" s="977"/>
      <c r="BW40" s="977"/>
      <c r="BX40" s="977"/>
      <c r="BY40" s="979">
        <f>SUM(BY6:CC39)</f>
        <v>283893</v>
      </c>
      <c r="BZ40" s="980"/>
      <c r="CA40" s="980"/>
      <c r="CB40" s="980"/>
      <c r="CC40" s="981"/>
      <c r="CD40" s="976">
        <f>SUM(CD6:CH39)</f>
        <v>2013489</v>
      </c>
      <c r="CE40" s="977"/>
      <c r="CF40" s="977"/>
      <c r="CG40" s="977"/>
      <c r="CH40" s="978"/>
      <c r="CI40" s="976">
        <f>SUM(CI6:CM39)</f>
        <v>285381</v>
      </c>
      <c r="CJ40" s="977"/>
      <c r="CK40" s="977"/>
      <c r="CL40" s="977"/>
      <c r="CM40" s="978"/>
      <c r="CN40" s="982">
        <f>SUM(CN6:CR39)</f>
        <v>99.99999999999999</v>
      </c>
      <c r="CO40" s="983"/>
      <c r="CP40" s="983"/>
      <c r="CQ40" s="983"/>
      <c r="CR40" s="984"/>
      <c r="CS40" s="985">
        <f>ROUND(CI40/BO40*100,1)</f>
        <v>100.5</v>
      </c>
      <c r="CT40" s="986"/>
      <c r="CU40" s="986"/>
      <c r="CV40" s="986"/>
      <c r="CW40" s="987"/>
      <c r="CX40" s="976">
        <f>SUM(CX6:DB39)</f>
        <v>2094886</v>
      </c>
      <c r="CY40" s="977"/>
      <c r="CZ40" s="977"/>
      <c r="DA40" s="977"/>
      <c r="DB40" s="988"/>
      <c r="DC40" s="489"/>
      <c r="EI40" s="309"/>
      <c r="EJ40" s="309"/>
      <c r="EO40" s="322"/>
    </row>
    <row r="41" spans="1:145" ht="6.75" customHeight="1">
      <c r="A41" s="989" t="s">
        <v>436</v>
      </c>
      <c r="B41" s="989"/>
      <c r="C41" s="989"/>
      <c r="D41" s="989"/>
      <c r="E41" s="989"/>
      <c r="F41" s="989"/>
      <c r="G41" s="989"/>
      <c r="H41" s="989"/>
      <c r="I41" s="989"/>
      <c r="J41" s="989"/>
      <c r="K41" s="989"/>
      <c r="L41" s="989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  <c r="X41" s="989"/>
      <c r="Y41" s="989"/>
      <c r="Z41" s="989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489"/>
      <c r="EI41" s="309"/>
      <c r="EJ41" s="309"/>
      <c r="EO41" s="322"/>
    </row>
    <row r="42" spans="1:139" ht="16.5" customHeight="1">
      <c r="A42" s="990"/>
      <c r="B42" s="990"/>
      <c r="C42" s="990"/>
      <c r="D42" s="990"/>
      <c r="E42" s="990"/>
      <c r="F42" s="990"/>
      <c r="G42" s="990"/>
      <c r="H42" s="990"/>
      <c r="I42" s="990"/>
      <c r="J42" s="990"/>
      <c r="K42" s="990"/>
      <c r="L42" s="990"/>
      <c r="M42" s="990"/>
      <c r="N42" s="990"/>
      <c r="O42" s="990"/>
      <c r="P42" s="990"/>
      <c r="Q42" s="990"/>
      <c r="R42" s="990"/>
      <c r="S42" s="990"/>
      <c r="T42" s="990"/>
      <c r="U42" s="990"/>
      <c r="V42" s="990"/>
      <c r="W42" s="990"/>
      <c r="X42" s="990"/>
      <c r="Y42" s="990"/>
      <c r="Z42" s="990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493"/>
      <c r="AX42" s="367"/>
      <c r="AY42" s="367"/>
      <c r="AZ42" s="494"/>
      <c r="BA42" s="494"/>
      <c r="BB42" s="494"/>
      <c r="BC42" s="494"/>
      <c r="BD42" s="494"/>
      <c r="BE42" s="494"/>
      <c r="BF42" s="494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E42" s="287"/>
      <c r="DF42" s="287"/>
      <c r="DG42" s="287"/>
      <c r="DH42" s="287"/>
      <c r="DI42" s="287"/>
      <c r="DJ42" s="287"/>
      <c r="DK42" s="287"/>
      <c r="DL42" s="287"/>
      <c r="DZ42" s="289"/>
      <c r="EA42" s="289"/>
      <c r="EC42" s="309"/>
      <c r="ED42" s="309"/>
      <c r="EI42" s="322"/>
    </row>
    <row r="43" spans="1:131" ht="15.75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493"/>
      <c r="AV43" s="493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560"/>
      <c r="CZ43" s="560"/>
      <c r="DA43" s="560"/>
      <c r="DB43" s="363"/>
      <c r="DE43" s="289"/>
      <c r="DF43" s="289"/>
      <c r="DG43" s="289"/>
      <c r="DH43" s="289"/>
      <c r="DI43" s="289"/>
      <c r="DJ43" s="289"/>
      <c r="DK43" s="289"/>
      <c r="DL43" s="289"/>
      <c r="DZ43" s="489"/>
      <c r="EA43" s="489"/>
    </row>
    <row r="44" spans="1:131" ht="15.75" customHeight="1">
      <c r="A44" s="367" t="s">
        <v>437</v>
      </c>
      <c r="C44" s="318"/>
      <c r="D44" s="318"/>
      <c r="E44" s="318"/>
      <c r="F44" s="318"/>
      <c r="G44" s="318"/>
      <c r="H44" s="318"/>
      <c r="I44" s="318"/>
      <c r="J44" s="318"/>
      <c r="K44" s="317"/>
      <c r="L44" s="318"/>
      <c r="M44" s="318"/>
      <c r="N44" s="318"/>
      <c r="O44" s="318"/>
      <c r="P44" s="317"/>
      <c r="Q44" s="318"/>
      <c r="R44" s="318"/>
      <c r="S44" s="318"/>
      <c r="T44" s="318"/>
      <c r="U44" s="317"/>
      <c r="V44" s="318"/>
      <c r="W44" s="318"/>
      <c r="X44" s="318"/>
      <c r="Y44" s="318"/>
      <c r="Z44" s="317"/>
      <c r="AA44" s="318"/>
      <c r="AB44" s="318"/>
      <c r="AC44" s="318"/>
      <c r="AD44" s="318"/>
      <c r="AE44" s="317"/>
      <c r="AF44" s="318"/>
      <c r="AG44" s="318"/>
      <c r="AH44" s="318"/>
      <c r="AI44" s="318"/>
      <c r="AJ44" s="317"/>
      <c r="AK44" s="318"/>
      <c r="AL44" s="318"/>
      <c r="AM44" s="318"/>
      <c r="AN44" s="318"/>
      <c r="AO44" s="317"/>
      <c r="AP44" s="318"/>
      <c r="AQ44" s="318"/>
      <c r="AR44" s="318"/>
      <c r="AS44" s="318"/>
      <c r="AT44" s="317"/>
      <c r="AW44" s="560"/>
      <c r="AX44" s="560"/>
      <c r="AY44" s="560"/>
      <c r="AZ44" s="494"/>
      <c r="BA44" s="367" t="s">
        <v>459</v>
      </c>
      <c r="BC44" s="318"/>
      <c r="BD44" s="318"/>
      <c r="BE44" s="318"/>
      <c r="BF44" s="494"/>
      <c r="BG44" s="288"/>
      <c r="BH44" s="288"/>
      <c r="BI44" s="560"/>
      <c r="BJ44" s="560"/>
      <c r="BK44" s="560"/>
      <c r="BL44" s="560"/>
      <c r="BM44" s="560"/>
      <c r="BN44" s="560"/>
      <c r="BO44" s="560"/>
      <c r="BP44" s="560"/>
      <c r="BQ44" s="560"/>
      <c r="BR44" s="560"/>
      <c r="BS44" s="560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1"/>
      <c r="DE44" s="289"/>
      <c r="DF44" s="289"/>
      <c r="DG44" s="289"/>
      <c r="DH44" s="289"/>
      <c r="DI44" s="289"/>
      <c r="DJ44" s="289"/>
      <c r="DK44" s="289"/>
      <c r="DL44" s="289"/>
      <c r="DZ44" s="489"/>
      <c r="EA44" s="489"/>
    </row>
    <row r="45" spans="21:106" ht="19.5" customHeight="1">
      <c r="U45" s="317"/>
      <c r="AE45" s="487"/>
      <c r="AJ45" s="487"/>
      <c r="AN45" s="556"/>
      <c r="AO45" s="365"/>
      <c r="AP45" s="556"/>
      <c r="AQ45" s="556"/>
      <c r="AR45" s="556"/>
      <c r="AS45" s="556"/>
      <c r="AT45" s="366" t="s">
        <v>153</v>
      </c>
      <c r="AU45" s="288"/>
      <c r="AV45" s="288"/>
      <c r="AW45" s="551"/>
      <c r="AX45" s="551"/>
      <c r="AY45" s="551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62"/>
      <c r="BU45" s="562"/>
      <c r="BV45" s="562"/>
      <c r="BW45" s="562"/>
      <c r="BX45" s="562"/>
      <c r="CA45" s="556"/>
      <c r="CB45" s="556"/>
      <c r="CC45" s="556"/>
      <c r="CD45" s="556"/>
      <c r="CE45" s="556"/>
      <c r="CF45" s="556"/>
      <c r="CG45" s="363" t="s">
        <v>460</v>
      </c>
      <c r="CK45" s="562"/>
      <c r="CL45" s="562"/>
      <c r="CM45" s="562"/>
      <c r="CN45" s="562"/>
      <c r="CO45" s="562"/>
      <c r="CP45" s="562"/>
      <c r="CQ45" s="562"/>
      <c r="CR45" s="562"/>
      <c r="CS45" s="562"/>
      <c r="CT45" s="562"/>
      <c r="CU45" s="562"/>
      <c r="CV45" s="562"/>
      <c r="CW45" s="562"/>
      <c r="CX45" s="562"/>
      <c r="CY45" s="562"/>
      <c r="CZ45" s="562"/>
      <c r="DA45" s="562"/>
      <c r="DB45" s="562"/>
    </row>
    <row r="46" spans="1:106" ht="24" customHeight="1">
      <c r="A46" s="994" t="s">
        <v>274</v>
      </c>
      <c r="B46" s="995"/>
      <c r="C46" s="995"/>
      <c r="D46" s="995"/>
      <c r="E46" s="995"/>
      <c r="F46" s="996"/>
      <c r="G46" s="997" t="s">
        <v>242</v>
      </c>
      <c r="H46" s="998"/>
      <c r="I46" s="998"/>
      <c r="J46" s="998"/>
      <c r="K46" s="998"/>
      <c r="L46" s="998"/>
      <c r="M46" s="998"/>
      <c r="N46" s="999"/>
      <c r="O46" s="1000" t="s">
        <v>319</v>
      </c>
      <c r="P46" s="1000"/>
      <c r="Q46" s="1000"/>
      <c r="R46" s="1000"/>
      <c r="S46" s="1000"/>
      <c r="T46" s="1000"/>
      <c r="U46" s="1000"/>
      <c r="V46" s="1000"/>
      <c r="W46" s="997" t="s">
        <v>438</v>
      </c>
      <c r="X46" s="998"/>
      <c r="Y46" s="998"/>
      <c r="Z46" s="998"/>
      <c r="AA46" s="998"/>
      <c r="AB46" s="998"/>
      <c r="AC46" s="998"/>
      <c r="AD46" s="999"/>
      <c r="AE46" s="997" t="s">
        <v>367</v>
      </c>
      <c r="AF46" s="998"/>
      <c r="AG46" s="998"/>
      <c r="AH46" s="998"/>
      <c r="AI46" s="998"/>
      <c r="AJ46" s="998"/>
      <c r="AK46" s="998"/>
      <c r="AL46" s="998"/>
      <c r="AM46" s="997" t="s">
        <v>372</v>
      </c>
      <c r="AN46" s="998"/>
      <c r="AO46" s="998"/>
      <c r="AP46" s="998"/>
      <c r="AQ46" s="998"/>
      <c r="AR46" s="998"/>
      <c r="AS46" s="998"/>
      <c r="AT46" s="1001"/>
      <c r="AU46" s="495"/>
      <c r="AV46" s="495"/>
      <c r="AW46" s="551"/>
      <c r="AX46" s="551"/>
      <c r="AY46" s="551"/>
      <c r="AZ46" s="552"/>
      <c r="BA46" s="552"/>
      <c r="BB46" s="1016" t="s">
        <v>456</v>
      </c>
      <c r="BC46" s="1000"/>
      <c r="BD46" s="1000"/>
      <c r="BE46" s="1000"/>
      <c r="BF46" s="1000"/>
      <c r="BG46" s="1000"/>
      <c r="BH46" s="1000"/>
      <c r="BI46" s="1000"/>
      <c r="BJ46" s="1000" t="s">
        <v>455</v>
      </c>
      <c r="BK46" s="1000"/>
      <c r="BL46" s="1000"/>
      <c r="BM46" s="1000"/>
      <c r="BN46" s="1000"/>
      <c r="BO46" s="1000"/>
      <c r="BP46" s="1000"/>
      <c r="BQ46" s="1000"/>
      <c r="BR46" s="1000" t="s">
        <v>457</v>
      </c>
      <c r="BS46" s="1000"/>
      <c r="BT46" s="1000"/>
      <c r="BU46" s="1000"/>
      <c r="BV46" s="1000"/>
      <c r="BW46" s="1000"/>
      <c r="BX46" s="1000"/>
      <c r="BY46" s="1000"/>
      <c r="BZ46" s="1000" t="s">
        <v>458</v>
      </c>
      <c r="CA46" s="1000"/>
      <c r="CB46" s="1000"/>
      <c r="CC46" s="1000"/>
      <c r="CD46" s="1000"/>
      <c r="CE46" s="1000"/>
      <c r="CF46" s="1000"/>
      <c r="CG46" s="1017"/>
      <c r="CH46" s="562"/>
      <c r="CI46" s="562"/>
      <c r="CJ46" s="562"/>
      <c r="CK46" s="562"/>
      <c r="CL46" s="562"/>
      <c r="CM46" s="562"/>
      <c r="CN46" s="562"/>
      <c r="CO46" s="562"/>
      <c r="CP46" s="562"/>
      <c r="CQ46" s="562"/>
      <c r="CR46" s="562"/>
      <c r="CS46" s="562"/>
      <c r="CT46" s="562"/>
      <c r="CU46" s="562"/>
      <c r="CV46" s="562"/>
      <c r="CW46" s="562"/>
      <c r="CX46" s="562"/>
      <c r="CY46" s="562"/>
      <c r="CZ46" s="562"/>
      <c r="DA46" s="562"/>
      <c r="DB46" s="562"/>
    </row>
    <row r="47" spans="1:106" ht="19.5" customHeight="1">
      <c r="A47" s="974" t="s">
        <v>439</v>
      </c>
      <c r="B47" s="945"/>
      <c r="C47" s="945"/>
      <c r="D47" s="852" t="s">
        <v>339</v>
      </c>
      <c r="E47" s="852"/>
      <c r="F47" s="852"/>
      <c r="G47" s="991">
        <v>28</v>
      </c>
      <c r="H47" s="992"/>
      <c r="I47" s="992"/>
      <c r="J47" s="992"/>
      <c r="K47" s="992"/>
      <c r="L47" s="992"/>
      <c r="M47" s="992"/>
      <c r="N47" s="1002"/>
      <c r="O47" s="1003">
        <v>28</v>
      </c>
      <c r="P47" s="1003"/>
      <c r="Q47" s="1003"/>
      <c r="R47" s="1003"/>
      <c r="S47" s="1003"/>
      <c r="T47" s="1003"/>
      <c r="U47" s="1003"/>
      <c r="V47" s="1003"/>
      <c r="W47" s="991">
        <v>28</v>
      </c>
      <c r="X47" s="992"/>
      <c r="Y47" s="992"/>
      <c r="Z47" s="992"/>
      <c r="AA47" s="992"/>
      <c r="AB47" s="992"/>
      <c r="AC47" s="992"/>
      <c r="AD47" s="1002"/>
      <c r="AE47" s="991">
        <v>26</v>
      </c>
      <c r="AF47" s="992"/>
      <c r="AG47" s="992"/>
      <c r="AH47" s="992"/>
      <c r="AI47" s="992"/>
      <c r="AJ47" s="992"/>
      <c r="AK47" s="992"/>
      <c r="AL47" s="992"/>
      <c r="AM47" s="991">
        <v>27</v>
      </c>
      <c r="AN47" s="992"/>
      <c r="AO47" s="992"/>
      <c r="AP47" s="992"/>
      <c r="AQ47" s="992"/>
      <c r="AR47" s="992"/>
      <c r="AS47" s="992"/>
      <c r="AT47" s="993"/>
      <c r="AU47" s="496"/>
      <c r="AV47" s="496"/>
      <c r="AW47" s="551"/>
      <c r="AX47" s="551"/>
      <c r="AY47" s="551"/>
      <c r="AZ47" s="552"/>
      <c r="BA47" s="552"/>
      <c r="BB47" s="1014" t="s">
        <v>370</v>
      </c>
      <c r="BC47" s="1015"/>
      <c r="BD47" s="1015"/>
      <c r="BE47" s="1015"/>
      <c r="BF47" s="1015"/>
      <c r="BG47" s="1015"/>
      <c r="BH47" s="1015"/>
      <c r="BI47" s="1015"/>
      <c r="BJ47" s="1010">
        <v>976</v>
      </c>
      <c r="BK47" s="1010"/>
      <c r="BL47" s="1010"/>
      <c r="BM47" s="1010"/>
      <c r="BN47" s="1010"/>
      <c r="BO47" s="1010"/>
      <c r="BP47" s="1010"/>
      <c r="BQ47" s="1010"/>
      <c r="BR47" s="1011">
        <v>10376</v>
      </c>
      <c r="BS47" s="1010"/>
      <c r="BT47" s="1010"/>
      <c r="BU47" s="1010"/>
      <c r="BV47" s="1010"/>
      <c r="BW47" s="1010"/>
      <c r="BX47" s="1010"/>
      <c r="BY47" s="1010"/>
      <c r="BZ47" s="1012">
        <v>17947</v>
      </c>
      <c r="CA47" s="1012"/>
      <c r="CB47" s="1012"/>
      <c r="CC47" s="1012"/>
      <c r="CD47" s="1012"/>
      <c r="CE47" s="1012"/>
      <c r="CF47" s="1012"/>
      <c r="CG47" s="1013"/>
      <c r="CH47" s="562"/>
      <c r="CI47" s="562"/>
      <c r="CJ47" s="562"/>
      <c r="CK47" s="562"/>
      <c r="CL47" s="562"/>
      <c r="CM47" s="562"/>
      <c r="CN47" s="562"/>
      <c r="CO47" s="562"/>
      <c r="CP47" s="562"/>
      <c r="CQ47" s="562"/>
      <c r="CR47" s="562"/>
      <c r="CS47" s="562"/>
      <c r="CT47" s="562"/>
      <c r="CU47" s="562"/>
      <c r="CV47" s="562"/>
      <c r="CW47" s="562"/>
      <c r="CX47" s="562"/>
      <c r="CY47" s="562"/>
      <c r="CZ47" s="562"/>
      <c r="DA47" s="562"/>
      <c r="DB47" s="562"/>
    </row>
    <row r="48" spans="1:106" ht="19.5" customHeight="1">
      <c r="A48" s="974"/>
      <c r="B48" s="945"/>
      <c r="C48" s="945"/>
      <c r="D48" s="852" t="s">
        <v>338</v>
      </c>
      <c r="E48" s="852"/>
      <c r="F48" s="852"/>
      <c r="G48" s="991">
        <v>0</v>
      </c>
      <c r="H48" s="992"/>
      <c r="I48" s="992"/>
      <c r="J48" s="992"/>
      <c r="K48" s="992"/>
      <c r="L48" s="992"/>
      <c r="M48" s="992"/>
      <c r="N48" s="1002"/>
      <c r="O48" s="1003">
        <v>0</v>
      </c>
      <c r="P48" s="1003"/>
      <c r="Q48" s="1003"/>
      <c r="R48" s="1003"/>
      <c r="S48" s="1003"/>
      <c r="T48" s="1003"/>
      <c r="U48" s="1003"/>
      <c r="V48" s="1003"/>
      <c r="W48" s="991">
        <v>0</v>
      </c>
      <c r="X48" s="992"/>
      <c r="Y48" s="992"/>
      <c r="Z48" s="992"/>
      <c r="AA48" s="992"/>
      <c r="AB48" s="992"/>
      <c r="AC48" s="992"/>
      <c r="AD48" s="1002"/>
      <c r="AE48" s="991">
        <v>0</v>
      </c>
      <c r="AF48" s="992"/>
      <c r="AG48" s="992"/>
      <c r="AH48" s="992"/>
      <c r="AI48" s="992"/>
      <c r="AJ48" s="992"/>
      <c r="AK48" s="992"/>
      <c r="AL48" s="992"/>
      <c r="AM48" s="991">
        <v>1</v>
      </c>
      <c r="AN48" s="992"/>
      <c r="AO48" s="992"/>
      <c r="AP48" s="992"/>
      <c r="AQ48" s="992"/>
      <c r="AR48" s="992"/>
      <c r="AS48" s="992"/>
      <c r="AT48" s="993"/>
      <c r="AU48" s="496"/>
      <c r="AV48" s="49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  <c r="BN48" s="556"/>
      <c r="BO48" s="556"/>
      <c r="BP48" s="556"/>
      <c r="BQ48" s="556"/>
      <c r="BR48" s="556"/>
      <c r="BS48" s="556"/>
      <c r="BT48" s="562"/>
      <c r="BU48" s="562"/>
      <c r="BV48" s="562"/>
      <c r="BW48" s="562"/>
      <c r="BX48" s="562"/>
      <c r="BY48" s="562"/>
      <c r="BZ48" s="562"/>
      <c r="CA48" s="562"/>
      <c r="CB48" s="562"/>
      <c r="CC48" s="562"/>
      <c r="CD48" s="562"/>
      <c r="CE48" s="562"/>
      <c r="CF48" s="562"/>
      <c r="CG48" s="562"/>
      <c r="CH48" s="562"/>
      <c r="CI48" s="562"/>
      <c r="CJ48" s="562"/>
      <c r="CK48" s="562"/>
      <c r="CL48" s="562"/>
      <c r="CM48" s="562"/>
      <c r="CN48" s="562"/>
      <c r="CO48" s="562"/>
      <c r="CP48" s="562"/>
      <c r="CQ48" s="562"/>
      <c r="CR48" s="562"/>
      <c r="CS48" s="562"/>
      <c r="CT48" s="562"/>
      <c r="CU48" s="562"/>
      <c r="CV48" s="562"/>
      <c r="CW48" s="562"/>
      <c r="CX48" s="562"/>
      <c r="CY48" s="562"/>
      <c r="CZ48" s="562"/>
      <c r="DA48" s="562"/>
      <c r="DB48" s="562"/>
    </row>
    <row r="49" spans="1:106" ht="19.5" customHeight="1">
      <c r="A49" s="974"/>
      <c r="B49" s="945"/>
      <c r="C49" s="945"/>
      <c r="D49" s="852" t="s">
        <v>337</v>
      </c>
      <c r="E49" s="852"/>
      <c r="F49" s="852"/>
      <c r="G49" s="991">
        <v>1</v>
      </c>
      <c r="H49" s="992"/>
      <c r="I49" s="992"/>
      <c r="J49" s="992"/>
      <c r="K49" s="992"/>
      <c r="L49" s="992"/>
      <c r="M49" s="992"/>
      <c r="N49" s="1002"/>
      <c r="O49" s="1003">
        <v>2</v>
      </c>
      <c r="P49" s="1003"/>
      <c r="Q49" s="1003"/>
      <c r="R49" s="1003"/>
      <c r="S49" s="1003"/>
      <c r="T49" s="1003"/>
      <c r="U49" s="1003"/>
      <c r="V49" s="1003"/>
      <c r="W49" s="991">
        <v>5</v>
      </c>
      <c r="X49" s="992"/>
      <c r="Y49" s="992"/>
      <c r="Z49" s="992"/>
      <c r="AA49" s="992"/>
      <c r="AB49" s="992"/>
      <c r="AC49" s="992"/>
      <c r="AD49" s="1002"/>
      <c r="AE49" s="991">
        <v>7</v>
      </c>
      <c r="AF49" s="992"/>
      <c r="AG49" s="992"/>
      <c r="AH49" s="992"/>
      <c r="AI49" s="992"/>
      <c r="AJ49" s="992"/>
      <c r="AK49" s="992"/>
      <c r="AL49" s="992"/>
      <c r="AM49" s="991">
        <v>7</v>
      </c>
      <c r="AN49" s="992"/>
      <c r="AO49" s="992"/>
      <c r="AP49" s="992"/>
      <c r="AQ49" s="992"/>
      <c r="AR49" s="992"/>
      <c r="AS49" s="992"/>
      <c r="AT49" s="993"/>
      <c r="AU49" s="309"/>
      <c r="AV49" s="309"/>
      <c r="AW49" s="556"/>
      <c r="AX49" s="556"/>
      <c r="AY49" s="556"/>
      <c r="AZ49" s="556"/>
      <c r="BA49" s="556"/>
      <c r="BB49" s="556"/>
      <c r="BC49" s="556"/>
      <c r="BD49" s="556"/>
      <c r="BE49" s="556"/>
      <c r="BF49" s="556"/>
      <c r="BG49" s="556"/>
      <c r="BH49" s="556"/>
      <c r="BI49" s="556"/>
      <c r="BJ49" s="556"/>
      <c r="BK49" s="556"/>
      <c r="BL49" s="556"/>
      <c r="BM49" s="556"/>
      <c r="BN49" s="556"/>
      <c r="BO49" s="556"/>
      <c r="BP49" s="556"/>
      <c r="BQ49" s="556"/>
      <c r="BR49" s="556"/>
      <c r="BS49" s="556"/>
      <c r="BT49" s="562"/>
      <c r="BU49" s="562"/>
      <c r="BV49" s="562"/>
      <c r="BW49" s="562"/>
      <c r="BX49" s="562"/>
      <c r="BY49" s="562"/>
      <c r="BZ49" s="562"/>
      <c r="CA49" s="562"/>
      <c r="CB49" s="562"/>
      <c r="CC49" s="562"/>
      <c r="CD49" s="562"/>
      <c r="CE49" s="562"/>
      <c r="CF49" s="562"/>
      <c r="CG49" s="562"/>
      <c r="CH49" s="562"/>
      <c r="CI49" s="562"/>
      <c r="CJ49" s="562"/>
      <c r="CK49" s="562"/>
      <c r="CL49" s="562"/>
      <c r="CM49" s="562"/>
      <c r="CN49" s="562"/>
      <c r="CO49" s="562"/>
      <c r="CP49" s="562"/>
      <c r="CQ49" s="562"/>
      <c r="CR49" s="562"/>
      <c r="CS49" s="562"/>
      <c r="CT49" s="562"/>
      <c r="CU49" s="562"/>
      <c r="CV49" s="562"/>
      <c r="CW49" s="562"/>
      <c r="CX49" s="562"/>
      <c r="CY49" s="562"/>
      <c r="CZ49" s="562"/>
      <c r="DA49" s="562"/>
      <c r="DB49" s="562"/>
    </row>
    <row r="50" spans="1:106" ht="19.5" customHeight="1">
      <c r="A50" s="974" t="s">
        <v>336</v>
      </c>
      <c r="B50" s="945"/>
      <c r="C50" s="945"/>
      <c r="D50" s="852" t="s">
        <v>335</v>
      </c>
      <c r="E50" s="852"/>
      <c r="F50" s="852"/>
      <c r="G50" s="991">
        <v>0</v>
      </c>
      <c r="H50" s="992"/>
      <c r="I50" s="992"/>
      <c r="J50" s="992"/>
      <c r="K50" s="992"/>
      <c r="L50" s="992"/>
      <c r="M50" s="992"/>
      <c r="N50" s="1002"/>
      <c r="O50" s="1003">
        <v>0</v>
      </c>
      <c r="P50" s="1003"/>
      <c r="Q50" s="1003"/>
      <c r="R50" s="1003"/>
      <c r="S50" s="1003"/>
      <c r="T50" s="1003"/>
      <c r="U50" s="1003"/>
      <c r="V50" s="1003"/>
      <c r="W50" s="991">
        <v>0</v>
      </c>
      <c r="X50" s="992"/>
      <c r="Y50" s="992"/>
      <c r="Z50" s="992"/>
      <c r="AA50" s="992"/>
      <c r="AB50" s="992"/>
      <c r="AC50" s="992"/>
      <c r="AD50" s="1002"/>
      <c r="AE50" s="991">
        <v>0</v>
      </c>
      <c r="AF50" s="992"/>
      <c r="AG50" s="992"/>
      <c r="AH50" s="992"/>
      <c r="AI50" s="992"/>
      <c r="AJ50" s="992"/>
      <c r="AK50" s="992"/>
      <c r="AL50" s="992"/>
      <c r="AM50" s="991">
        <v>0</v>
      </c>
      <c r="AN50" s="992"/>
      <c r="AO50" s="992"/>
      <c r="AP50" s="992"/>
      <c r="AQ50" s="992"/>
      <c r="AR50" s="992"/>
      <c r="AS50" s="992"/>
      <c r="AT50" s="993"/>
      <c r="AU50" s="309"/>
      <c r="AV50" s="309"/>
      <c r="AW50" s="556"/>
      <c r="AX50" s="556"/>
      <c r="AY50" s="556"/>
      <c r="AZ50" s="556"/>
      <c r="BA50" s="556"/>
      <c r="BB50" s="556"/>
      <c r="BC50" s="556"/>
      <c r="BD50" s="556"/>
      <c r="BE50" s="556"/>
      <c r="BF50" s="556"/>
      <c r="BG50" s="556"/>
      <c r="BH50" s="556"/>
      <c r="BI50" s="556"/>
      <c r="BJ50" s="556"/>
      <c r="BK50" s="556"/>
      <c r="BL50" s="556"/>
      <c r="BM50" s="556"/>
      <c r="BN50" s="556"/>
      <c r="BO50" s="556"/>
      <c r="BP50" s="556"/>
      <c r="BQ50" s="556"/>
      <c r="BR50" s="556"/>
      <c r="BS50" s="556"/>
      <c r="BT50" s="553"/>
      <c r="BU50" s="553"/>
      <c r="BV50" s="553"/>
      <c r="BW50" s="553"/>
      <c r="BX50" s="553"/>
      <c r="BY50" s="553"/>
      <c r="BZ50" s="553"/>
      <c r="CA50" s="553"/>
      <c r="CB50" s="553"/>
      <c r="CC50" s="553"/>
      <c r="CD50" s="553"/>
      <c r="CE50" s="553"/>
      <c r="CF50" s="553"/>
      <c r="CG50" s="553"/>
      <c r="CH50" s="553"/>
      <c r="CI50" s="553"/>
      <c r="CJ50" s="553"/>
      <c r="CK50" s="553"/>
      <c r="CL50" s="553"/>
      <c r="CM50" s="553"/>
      <c r="CN50" s="553"/>
      <c r="CO50" s="553"/>
      <c r="CP50" s="553"/>
      <c r="CQ50" s="553"/>
      <c r="CR50" s="553"/>
      <c r="CS50" s="553"/>
      <c r="CT50" s="553"/>
      <c r="CU50" s="553"/>
      <c r="CV50" s="553"/>
      <c r="CW50" s="553"/>
      <c r="CX50" s="553"/>
      <c r="CY50" s="553"/>
      <c r="CZ50" s="553"/>
      <c r="DA50" s="553"/>
      <c r="DB50" s="553"/>
    </row>
    <row r="51" spans="1:106" ht="19.5" customHeight="1">
      <c r="A51" s="974"/>
      <c r="B51" s="945"/>
      <c r="C51" s="945"/>
      <c r="D51" s="1004" t="s">
        <v>334</v>
      </c>
      <c r="E51" s="852" t="s">
        <v>440</v>
      </c>
      <c r="F51" s="852"/>
      <c r="G51" s="991">
        <v>1966</v>
      </c>
      <c r="H51" s="992"/>
      <c r="I51" s="992"/>
      <c r="J51" s="992"/>
      <c r="K51" s="992"/>
      <c r="L51" s="992"/>
      <c r="M51" s="992"/>
      <c r="N51" s="1002"/>
      <c r="O51" s="1003">
        <v>2048</v>
      </c>
      <c r="P51" s="1003"/>
      <c r="Q51" s="1003"/>
      <c r="R51" s="1003"/>
      <c r="S51" s="1003"/>
      <c r="T51" s="1003"/>
      <c r="U51" s="1003"/>
      <c r="V51" s="1003"/>
      <c r="W51" s="991">
        <v>2086</v>
      </c>
      <c r="X51" s="992"/>
      <c r="Y51" s="992"/>
      <c r="Z51" s="992"/>
      <c r="AA51" s="992"/>
      <c r="AB51" s="992"/>
      <c r="AC51" s="992"/>
      <c r="AD51" s="1002"/>
      <c r="AE51" s="991">
        <v>2183</v>
      </c>
      <c r="AF51" s="992"/>
      <c r="AG51" s="992"/>
      <c r="AH51" s="992"/>
      <c r="AI51" s="992"/>
      <c r="AJ51" s="992"/>
      <c r="AK51" s="992"/>
      <c r="AL51" s="992"/>
      <c r="AM51" s="991">
        <v>2273</v>
      </c>
      <c r="AN51" s="992"/>
      <c r="AO51" s="992"/>
      <c r="AP51" s="992"/>
      <c r="AQ51" s="992"/>
      <c r="AR51" s="992"/>
      <c r="AS51" s="992"/>
      <c r="AT51" s="993"/>
      <c r="AU51" s="289"/>
      <c r="AV51" s="2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89"/>
      <c r="BR51" s="489"/>
      <c r="BS51" s="489"/>
      <c r="BT51" s="490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/>
      <c r="CH51" s="490"/>
      <c r="CI51" s="490"/>
      <c r="CJ51" s="490"/>
      <c r="CK51" s="490"/>
      <c r="CL51" s="490"/>
      <c r="CM51" s="490"/>
      <c r="CN51" s="490"/>
      <c r="CO51" s="490"/>
      <c r="CP51" s="490"/>
      <c r="CQ51" s="490"/>
      <c r="CR51" s="490"/>
      <c r="CS51" s="490"/>
      <c r="CT51" s="490"/>
      <c r="CU51" s="490"/>
      <c r="CV51" s="490"/>
      <c r="CW51" s="490"/>
      <c r="CX51" s="490"/>
      <c r="CY51" s="490"/>
      <c r="CZ51" s="490"/>
      <c r="DA51" s="490"/>
      <c r="DB51" s="490"/>
    </row>
    <row r="52" spans="1:106" ht="19.5" customHeight="1">
      <c r="A52" s="974"/>
      <c r="B52" s="945"/>
      <c r="C52" s="945"/>
      <c r="D52" s="1004"/>
      <c r="E52" s="852" t="s">
        <v>441</v>
      </c>
      <c r="F52" s="852"/>
      <c r="G52" s="991">
        <v>226</v>
      </c>
      <c r="H52" s="992"/>
      <c r="I52" s="992"/>
      <c r="J52" s="992"/>
      <c r="K52" s="992"/>
      <c r="L52" s="992"/>
      <c r="M52" s="992"/>
      <c r="N52" s="1002"/>
      <c r="O52" s="1003">
        <v>204</v>
      </c>
      <c r="P52" s="1003"/>
      <c r="Q52" s="1003"/>
      <c r="R52" s="1003"/>
      <c r="S52" s="1003"/>
      <c r="T52" s="1003"/>
      <c r="U52" s="1003"/>
      <c r="V52" s="1003"/>
      <c r="W52" s="991">
        <v>185</v>
      </c>
      <c r="X52" s="992"/>
      <c r="Y52" s="992"/>
      <c r="Z52" s="992"/>
      <c r="AA52" s="992"/>
      <c r="AB52" s="992"/>
      <c r="AC52" s="992"/>
      <c r="AD52" s="1002"/>
      <c r="AE52" s="991">
        <v>197</v>
      </c>
      <c r="AF52" s="992"/>
      <c r="AG52" s="992"/>
      <c r="AH52" s="992"/>
      <c r="AI52" s="992"/>
      <c r="AJ52" s="992"/>
      <c r="AK52" s="992"/>
      <c r="AL52" s="992"/>
      <c r="AM52" s="991">
        <v>187</v>
      </c>
      <c r="AN52" s="992"/>
      <c r="AO52" s="992"/>
      <c r="AP52" s="992"/>
      <c r="AQ52" s="992"/>
      <c r="AR52" s="992"/>
      <c r="AS52" s="992"/>
      <c r="AT52" s="993"/>
      <c r="AU52" s="489"/>
      <c r="AV52" s="489"/>
      <c r="AW52" s="493"/>
      <c r="AX52" s="367"/>
      <c r="AY52" s="497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89"/>
      <c r="BR52" s="489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89"/>
      <c r="CN52" s="489"/>
      <c r="CO52" s="489"/>
      <c r="CP52" s="489"/>
      <c r="CQ52" s="489"/>
      <c r="CR52" s="489"/>
      <c r="CS52" s="489"/>
      <c r="CT52" s="489"/>
      <c r="CU52" s="489"/>
      <c r="CV52" s="489"/>
      <c r="CW52" s="489"/>
      <c r="CX52" s="489"/>
      <c r="CY52" s="489"/>
      <c r="CZ52" s="489"/>
      <c r="DA52" s="489"/>
      <c r="DB52" s="489"/>
    </row>
    <row r="53" spans="1:106" ht="19.5" customHeight="1">
      <c r="A53" s="974" t="s">
        <v>442</v>
      </c>
      <c r="B53" s="945"/>
      <c r="C53" s="945"/>
      <c r="D53" s="852" t="s">
        <v>434</v>
      </c>
      <c r="E53" s="852"/>
      <c r="F53" s="852"/>
      <c r="G53" s="991">
        <v>0</v>
      </c>
      <c r="H53" s="992"/>
      <c r="I53" s="992"/>
      <c r="J53" s="992"/>
      <c r="K53" s="992"/>
      <c r="L53" s="992"/>
      <c r="M53" s="992"/>
      <c r="N53" s="1002"/>
      <c r="O53" s="1003">
        <v>0</v>
      </c>
      <c r="P53" s="1003"/>
      <c r="Q53" s="1003"/>
      <c r="R53" s="1003"/>
      <c r="S53" s="1003"/>
      <c r="T53" s="1003"/>
      <c r="U53" s="1003"/>
      <c r="V53" s="1003"/>
      <c r="W53" s="991">
        <v>0</v>
      </c>
      <c r="X53" s="992"/>
      <c r="Y53" s="992"/>
      <c r="Z53" s="992"/>
      <c r="AA53" s="992"/>
      <c r="AB53" s="992"/>
      <c r="AC53" s="992"/>
      <c r="AD53" s="1002"/>
      <c r="AE53" s="991">
        <v>0</v>
      </c>
      <c r="AF53" s="992"/>
      <c r="AG53" s="992"/>
      <c r="AH53" s="992"/>
      <c r="AI53" s="992"/>
      <c r="AJ53" s="992"/>
      <c r="AK53" s="992"/>
      <c r="AL53" s="992"/>
      <c r="AM53" s="991">
        <v>0</v>
      </c>
      <c r="AN53" s="992"/>
      <c r="AO53" s="992"/>
      <c r="AP53" s="992"/>
      <c r="AQ53" s="992"/>
      <c r="AR53" s="992"/>
      <c r="AS53" s="992"/>
      <c r="AT53" s="993"/>
      <c r="AU53" s="489"/>
      <c r="AV53" s="489"/>
      <c r="AX53" s="498"/>
      <c r="AY53" s="498"/>
      <c r="AZ53" s="498"/>
      <c r="BA53" s="498"/>
      <c r="BB53" s="498"/>
      <c r="BC53" s="498"/>
      <c r="BD53" s="498"/>
      <c r="BE53" s="498"/>
      <c r="BF53" s="498"/>
      <c r="BG53" s="498"/>
      <c r="BH53" s="498"/>
      <c r="BI53" s="498"/>
      <c r="BJ53" s="498"/>
      <c r="BK53" s="498"/>
      <c r="BL53" s="498"/>
      <c r="BM53" s="498"/>
      <c r="BN53" s="498"/>
      <c r="BO53" s="498"/>
      <c r="BP53" s="498"/>
      <c r="BQ53" s="498"/>
      <c r="BR53" s="498"/>
      <c r="BS53" s="498"/>
      <c r="BT53" s="498"/>
      <c r="BU53" s="498"/>
      <c r="BV53" s="498"/>
      <c r="BW53" s="498"/>
      <c r="BX53" s="498"/>
      <c r="BY53" s="498"/>
      <c r="BZ53" s="498"/>
      <c r="CA53" s="498"/>
      <c r="CB53" s="498"/>
      <c r="CC53" s="498"/>
      <c r="CD53" s="498"/>
      <c r="CE53" s="498"/>
      <c r="CF53" s="498"/>
      <c r="CG53" s="498"/>
      <c r="CH53" s="498"/>
      <c r="CI53" s="498"/>
      <c r="CJ53" s="498"/>
      <c r="CK53" s="498"/>
      <c r="CL53" s="498"/>
      <c r="CM53" s="498"/>
      <c r="CN53" s="498"/>
      <c r="CO53" s="498"/>
      <c r="CP53" s="498"/>
      <c r="CQ53" s="498"/>
      <c r="CR53" s="498"/>
      <c r="CS53" s="498"/>
      <c r="CT53" s="498"/>
      <c r="CU53" s="498"/>
      <c r="CV53" s="498"/>
      <c r="CW53" s="498"/>
      <c r="CX53" s="498"/>
      <c r="CY53" s="498"/>
      <c r="CZ53" s="498"/>
      <c r="DA53" s="498"/>
      <c r="DB53" s="363"/>
    </row>
    <row r="54" spans="1:106" ht="22.5" customHeight="1">
      <c r="A54" s="974"/>
      <c r="B54" s="945"/>
      <c r="C54" s="945"/>
      <c r="D54" s="852" t="s">
        <v>443</v>
      </c>
      <c r="E54" s="852"/>
      <c r="F54" s="852"/>
      <c r="G54" s="991">
        <v>0</v>
      </c>
      <c r="H54" s="992"/>
      <c r="I54" s="992"/>
      <c r="J54" s="992"/>
      <c r="K54" s="992"/>
      <c r="L54" s="992"/>
      <c r="M54" s="992"/>
      <c r="N54" s="1002"/>
      <c r="O54" s="1003">
        <v>0</v>
      </c>
      <c r="P54" s="1003"/>
      <c r="Q54" s="1003"/>
      <c r="R54" s="1003"/>
      <c r="S54" s="1003"/>
      <c r="T54" s="1003"/>
      <c r="U54" s="1003"/>
      <c r="V54" s="1003"/>
      <c r="W54" s="991">
        <v>0</v>
      </c>
      <c r="X54" s="992"/>
      <c r="Y54" s="992"/>
      <c r="Z54" s="992"/>
      <c r="AA54" s="992"/>
      <c r="AB54" s="992"/>
      <c r="AC54" s="992"/>
      <c r="AD54" s="1002"/>
      <c r="AE54" s="991">
        <v>0</v>
      </c>
      <c r="AF54" s="992"/>
      <c r="AG54" s="992"/>
      <c r="AH54" s="992"/>
      <c r="AI54" s="992"/>
      <c r="AJ54" s="992"/>
      <c r="AK54" s="992"/>
      <c r="AL54" s="992"/>
      <c r="AM54" s="991">
        <v>0</v>
      </c>
      <c r="AN54" s="992"/>
      <c r="AO54" s="992"/>
      <c r="AP54" s="992"/>
      <c r="AQ54" s="992"/>
      <c r="AR54" s="992"/>
      <c r="AS54" s="992"/>
      <c r="AT54" s="993"/>
      <c r="AU54" s="493"/>
      <c r="AV54" s="493"/>
      <c r="AW54" s="288"/>
      <c r="AX54" s="554"/>
      <c r="AY54" s="554"/>
      <c r="AZ54" s="554"/>
      <c r="BA54" s="554"/>
      <c r="BB54" s="554"/>
      <c r="BC54" s="554"/>
      <c r="BD54" s="554"/>
      <c r="BE54" s="561"/>
      <c r="BF54" s="561"/>
      <c r="BG54" s="561"/>
      <c r="BH54" s="561"/>
      <c r="BI54" s="561"/>
      <c r="BJ54" s="561"/>
      <c r="BK54" s="561"/>
      <c r="BL54" s="561"/>
      <c r="BM54" s="561"/>
      <c r="BN54" s="561"/>
      <c r="BO54" s="561"/>
      <c r="BP54" s="561"/>
      <c r="BQ54" s="561"/>
      <c r="BR54" s="561"/>
      <c r="BS54" s="561"/>
      <c r="BT54" s="561"/>
      <c r="BU54" s="561"/>
      <c r="BV54" s="561"/>
      <c r="BW54" s="561"/>
      <c r="BX54" s="561"/>
      <c r="BY54" s="561"/>
      <c r="BZ54" s="561"/>
      <c r="CA54" s="561"/>
      <c r="CB54" s="561"/>
      <c r="CC54" s="561"/>
      <c r="CD54" s="561"/>
      <c r="CE54" s="561"/>
      <c r="CF54" s="561"/>
      <c r="CG54" s="561"/>
      <c r="CH54" s="561"/>
      <c r="CI54" s="561"/>
      <c r="CJ54" s="561"/>
      <c r="CK54" s="561"/>
      <c r="CL54" s="561"/>
      <c r="CM54" s="561"/>
      <c r="CN54" s="561"/>
      <c r="CO54" s="561"/>
      <c r="CP54" s="561"/>
      <c r="CQ54" s="561"/>
      <c r="CR54" s="561"/>
      <c r="CS54" s="561"/>
      <c r="CT54" s="561"/>
      <c r="CU54" s="561"/>
      <c r="CV54" s="561"/>
      <c r="CW54" s="561"/>
      <c r="CX54" s="561"/>
      <c r="CY54" s="561"/>
      <c r="CZ54" s="561"/>
      <c r="DA54" s="561"/>
      <c r="DB54" s="561"/>
    </row>
    <row r="55" spans="1:106" ht="19.5" customHeight="1">
      <c r="A55" s="867" t="s">
        <v>444</v>
      </c>
      <c r="B55" s="852"/>
      <c r="C55" s="852"/>
      <c r="D55" s="852"/>
      <c r="E55" s="852"/>
      <c r="F55" s="852"/>
      <c r="G55" s="991">
        <v>0</v>
      </c>
      <c r="H55" s="992"/>
      <c r="I55" s="992"/>
      <c r="J55" s="992"/>
      <c r="K55" s="992"/>
      <c r="L55" s="992"/>
      <c r="M55" s="992"/>
      <c r="N55" s="1002"/>
      <c r="O55" s="1003">
        <v>3</v>
      </c>
      <c r="P55" s="1003"/>
      <c r="Q55" s="1003"/>
      <c r="R55" s="1003"/>
      <c r="S55" s="1003"/>
      <c r="T55" s="1003"/>
      <c r="U55" s="1003"/>
      <c r="V55" s="1003"/>
      <c r="W55" s="991">
        <v>1</v>
      </c>
      <c r="X55" s="992"/>
      <c r="Y55" s="992"/>
      <c r="Z55" s="992"/>
      <c r="AA55" s="992"/>
      <c r="AB55" s="992"/>
      <c r="AC55" s="992"/>
      <c r="AD55" s="1002"/>
      <c r="AE55" s="991">
        <v>1</v>
      </c>
      <c r="AF55" s="992"/>
      <c r="AG55" s="992"/>
      <c r="AH55" s="992"/>
      <c r="AI55" s="992"/>
      <c r="AJ55" s="992"/>
      <c r="AK55" s="992"/>
      <c r="AL55" s="992"/>
      <c r="AM55" s="991">
        <v>1</v>
      </c>
      <c r="AN55" s="992"/>
      <c r="AO55" s="992"/>
      <c r="AP55" s="992"/>
      <c r="AQ55" s="992"/>
      <c r="AR55" s="992"/>
      <c r="AS55" s="992"/>
      <c r="AT55" s="993"/>
      <c r="AW55" s="289"/>
      <c r="AX55" s="556"/>
      <c r="AY55" s="556"/>
      <c r="AZ55" s="556"/>
      <c r="BA55" s="556"/>
      <c r="BB55" s="556"/>
      <c r="BC55" s="556"/>
      <c r="BD55" s="556"/>
      <c r="BE55" s="555"/>
      <c r="BF55" s="555"/>
      <c r="BG55" s="555"/>
      <c r="BH55" s="555"/>
      <c r="BI55" s="555"/>
      <c r="BJ55" s="555"/>
      <c r="BK55" s="555"/>
      <c r="BL55" s="555"/>
      <c r="BM55" s="555"/>
      <c r="BN55" s="555"/>
      <c r="BO55" s="555"/>
      <c r="BP55" s="555"/>
      <c r="BQ55" s="555"/>
      <c r="BR55" s="555"/>
      <c r="BS55" s="555"/>
      <c r="BT55" s="555"/>
      <c r="BU55" s="555"/>
      <c r="BV55" s="555"/>
      <c r="BW55" s="555"/>
      <c r="BX55" s="555"/>
      <c r="BY55" s="555"/>
      <c r="BZ55" s="555"/>
      <c r="CA55" s="555"/>
      <c r="CB55" s="555"/>
      <c r="CC55" s="555"/>
      <c r="CD55" s="555"/>
      <c r="CE55" s="555"/>
      <c r="CF55" s="555"/>
      <c r="CG55" s="555"/>
      <c r="CH55" s="555"/>
      <c r="CI55" s="555"/>
      <c r="CJ55" s="555"/>
      <c r="CK55" s="555"/>
      <c r="CL55" s="555"/>
      <c r="CM55" s="555"/>
      <c r="CN55" s="555"/>
      <c r="CO55" s="555"/>
      <c r="CP55" s="555"/>
      <c r="CQ55" s="555"/>
      <c r="CR55" s="555"/>
      <c r="CS55" s="555"/>
      <c r="CT55" s="555"/>
      <c r="CU55" s="555"/>
      <c r="CV55" s="555"/>
      <c r="CW55" s="555"/>
      <c r="CX55" s="555"/>
      <c r="CY55" s="555"/>
      <c r="CZ55" s="555"/>
      <c r="DA55" s="555"/>
      <c r="DB55" s="555"/>
    </row>
    <row r="56" spans="1:106" ht="19.5" customHeight="1">
      <c r="A56" s="904" t="s">
        <v>445</v>
      </c>
      <c r="B56" s="905"/>
      <c r="C56" s="905"/>
      <c r="D56" s="905"/>
      <c r="E56" s="905"/>
      <c r="F56" s="905"/>
      <c r="G56" s="1005">
        <v>2221</v>
      </c>
      <c r="H56" s="1006"/>
      <c r="I56" s="1006"/>
      <c r="J56" s="1006"/>
      <c r="K56" s="1006"/>
      <c r="L56" s="1006"/>
      <c r="M56" s="1006"/>
      <c r="N56" s="1007"/>
      <c r="O56" s="1008">
        <v>2285</v>
      </c>
      <c r="P56" s="1008"/>
      <c r="Q56" s="1008"/>
      <c r="R56" s="1008"/>
      <c r="S56" s="1008"/>
      <c r="T56" s="1008"/>
      <c r="U56" s="1008"/>
      <c r="V56" s="1008"/>
      <c r="W56" s="1005">
        <v>2305</v>
      </c>
      <c r="X56" s="1006"/>
      <c r="Y56" s="1006"/>
      <c r="Z56" s="1006"/>
      <c r="AA56" s="1006"/>
      <c r="AB56" s="1006"/>
      <c r="AC56" s="1006"/>
      <c r="AD56" s="1007"/>
      <c r="AE56" s="1005">
        <v>2414</v>
      </c>
      <c r="AF56" s="1006"/>
      <c r="AG56" s="1006"/>
      <c r="AH56" s="1006"/>
      <c r="AI56" s="1006"/>
      <c r="AJ56" s="1006"/>
      <c r="AK56" s="1006"/>
      <c r="AL56" s="1006"/>
      <c r="AM56" s="1005">
        <f>SUM(AM47:AT55)</f>
        <v>2496</v>
      </c>
      <c r="AN56" s="1006"/>
      <c r="AO56" s="1006"/>
      <c r="AP56" s="1006"/>
      <c r="AQ56" s="1006"/>
      <c r="AR56" s="1006"/>
      <c r="AS56" s="1006"/>
      <c r="AT56" s="1009"/>
      <c r="AU56" s="288"/>
      <c r="AV56" s="288"/>
      <c r="AW56" s="289"/>
      <c r="AX56" s="556"/>
      <c r="AY56" s="556"/>
      <c r="AZ56" s="556"/>
      <c r="BA56" s="556"/>
      <c r="BB56" s="556"/>
      <c r="BC56" s="556"/>
      <c r="BD56" s="556"/>
      <c r="BE56" s="555"/>
      <c r="BF56" s="555"/>
      <c r="BG56" s="555"/>
      <c r="BH56" s="555"/>
      <c r="BI56" s="555"/>
      <c r="BJ56" s="555"/>
      <c r="BK56" s="555"/>
      <c r="BL56" s="555"/>
      <c r="BM56" s="555"/>
      <c r="BN56" s="555"/>
      <c r="BO56" s="555"/>
      <c r="BP56" s="555"/>
      <c r="BQ56" s="555"/>
      <c r="BR56" s="555"/>
      <c r="BS56" s="555"/>
      <c r="BT56" s="555"/>
      <c r="BU56" s="555"/>
      <c r="BV56" s="555"/>
      <c r="BW56" s="555"/>
      <c r="BX56" s="555"/>
      <c r="BY56" s="555"/>
      <c r="BZ56" s="555"/>
      <c r="CA56" s="555"/>
      <c r="CB56" s="555"/>
      <c r="CC56" s="555"/>
      <c r="CD56" s="555"/>
      <c r="CE56" s="555"/>
      <c r="CF56" s="555"/>
      <c r="CG56" s="555"/>
      <c r="CH56" s="555"/>
      <c r="CI56" s="555"/>
      <c r="CJ56" s="555"/>
      <c r="CK56" s="555"/>
      <c r="CL56" s="555"/>
      <c r="CM56" s="555"/>
      <c r="CN56" s="555"/>
      <c r="CO56" s="555"/>
      <c r="CP56" s="555"/>
      <c r="CQ56" s="555"/>
      <c r="CR56" s="555"/>
      <c r="CS56" s="555"/>
      <c r="CT56" s="555"/>
      <c r="CU56" s="555"/>
      <c r="CV56" s="555"/>
      <c r="CW56" s="555"/>
      <c r="CX56" s="555"/>
      <c r="CY56" s="555"/>
      <c r="CZ56" s="555"/>
      <c r="DA56" s="555"/>
      <c r="DB56" s="555"/>
    </row>
  </sheetData>
  <sheetProtection/>
  <mergeCells count="854">
    <mergeCell ref="BJ47:BQ47"/>
    <mergeCell ref="BR47:BY47"/>
    <mergeCell ref="BZ47:CG47"/>
    <mergeCell ref="BB47:BI47"/>
    <mergeCell ref="BB46:BI46"/>
    <mergeCell ref="BJ46:BQ46"/>
    <mergeCell ref="BR46:BY46"/>
    <mergeCell ref="BZ46:CG46"/>
    <mergeCell ref="A56:F56"/>
    <mergeCell ref="G56:N56"/>
    <mergeCell ref="O56:V56"/>
    <mergeCell ref="W56:AD56"/>
    <mergeCell ref="AE56:AL56"/>
    <mergeCell ref="AM56:AT56"/>
    <mergeCell ref="A55:F55"/>
    <mergeCell ref="G55:N55"/>
    <mergeCell ref="O55:V55"/>
    <mergeCell ref="W55:AD55"/>
    <mergeCell ref="AE55:AL55"/>
    <mergeCell ref="AM55:AT55"/>
    <mergeCell ref="O54:V54"/>
    <mergeCell ref="W54:AD54"/>
    <mergeCell ref="AE54:AL54"/>
    <mergeCell ref="AM54:AT54"/>
    <mergeCell ref="AM52:AT52"/>
    <mergeCell ref="A53:C54"/>
    <mergeCell ref="D53:F53"/>
    <mergeCell ref="G53:N53"/>
    <mergeCell ref="O53:V53"/>
    <mergeCell ref="W53:AD53"/>
    <mergeCell ref="AE53:AL53"/>
    <mergeCell ref="AM53:AT53"/>
    <mergeCell ref="D54:F54"/>
    <mergeCell ref="G54:N54"/>
    <mergeCell ref="D51:D52"/>
    <mergeCell ref="E51:F51"/>
    <mergeCell ref="G51:N51"/>
    <mergeCell ref="O51:V51"/>
    <mergeCell ref="W51:AD51"/>
    <mergeCell ref="AE51:AL51"/>
    <mergeCell ref="AM51:AT51"/>
    <mergeCell ref="E52:F52"/>
    <mergeCell ref="G52:N52"/>
    <mergeCell ref="AM50:AT50"/>
    <mergeCell ref="A50:C52"/>
    <mergeCell ref="D50:F50"/>
    <mergeCell ref="G50:N50"/>
    <mergeCell ref="O50:V50"/>
    <mergeCell ref="W50:AD50"/>
    <mergeCell ref="AE50:AL50"/>
    <mergeCell ref="O52:V52"/>
    <mergeCell ref="W52:AD52"/>
    <mergeCell ref="AE52:AL52"/>
    <mergeCell ref="D49:F49"/>
    <mergeCell ref="G49:N49"/>
    <mergeCell ref="O49:V49"/>
    <mergeCell ref="W49:AD49"/>
    <mergeCell ref="AE49:AL49"/>
    <mergeCell ref="O47:V47"/>
    <mergeCell ref="W47:AD47"/>
    <mergeCell ref="AE47:AL47"/>
    <mergeCell ref="AM49:AT49"/>
    <mergeCell ref="D48:F48"/>
    <mergeCell ref="G48:N48"/>
    <mergeCell ref="O48:V48"/>
    <mergeCell ref="W48:AD48"/>
    <mergeCell ref="AE48:AL48"/>
    <mergeCell ref="AM48:AT48"/>
    <mergeCell ref="AM47:AT47"/>
    <mergeCell ref="A46:F46"/>
    <mergeCell ref="G46:N46"/>
    <mergeCell ref="O46:V46"/>
    <mergeCell ref="W46:AD46"/>
    <mergeCell ref="AE46:AL46"/>
    <mergeCell ref="AM46:AT46"/>
    <mergeCell ref="A47:C49"/>
    <mergeCell ref="D47:F47"/>
    <mergeCell ref="G47:N47"/>
    <mergeCell ref="CN40:CR40"/>
    <mergeCell ref="CS40:CW40"/>
    <mergeCell ref="CX40:DB40"/>
    <mergeCell ref="A41:Z42"/>
    <mergeCell ref="BJ40:BN40"/>
    <mergeCell ref="BO40:BS40"/>
    <mergeCell ref="BT40:BX40"/>
    <mergeCell ref="BY40:CC40"/>
    <mergeCell ref="CD40:CH40"/>
    <mergeCell ref="CI40:CM40"/>
    <mergeCell ref="AF40:AJ40"/>
    <mergeCell ref="AK40:AO40"/>
    <mergeCell ref="AP40:AT40"/>
    <mergeCell ref="AU40:AY40"/>
    <mergeCell ref="AZ40:BD40"/>
    <mergeCell ref="BE40:BI40"/>
    <mergeCell ref="A40:F40"/>
    <mergeCell ref="G40:K40"/>
    <mergeCell ref="L40:P40"/>
    <mergeCell ref="Q40:U40"/>
    <mergeCell ref="V40:Z40"/>
    <mergeCell ref="AA40:AE40"/>
    <mergeCell ref="BY39:CC39"/>
    <mergeCell ref="CD39:CH39"/>
    <mergeCell ref="CI39:CM39"/>
    <mergeCell ref="CN39:CR39"/>
    <mergeCell ref="CS39:CW39"/>
    <mergeCell ref="CX39:DB39"/>
    <mergeCell ref="AU39:AY39"/>
    <mergeCell ref="AZ39:BD39"/>
    <mergeCell ref="BE39:BI39"/>
    <mergeCell ref="BJ39:BN39"/>
    <mergeCell ref="BO39:BS39"/>
    <mergeCell ref="BT39:BX39"/>
    <mergeCell ref="CX38:DB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BT38:BX38"/>
    <mergeCell ref="BY38:CC38"/>
    <mergeCell ref="CD38:CH38"/>
    <mergeCell ref="CI38:CM38"/>
    <mergeCell ref="CN38:CR38"/>
    <mergeCell ref="CS38:CW38"/>
    <mergeCell ref="AP38:AT38"/>
    <mergeCell ref="AU38:AY38"/>
    <mergeCell ref="AZ38:BD38"/>
    <mergeCell ref="BE38:BI38"/>
    <mergeCell ref="BJ38:BN38"/>
    <mergeCell ref="BO38:BS38"/>
    <mergeCell ref="CS37:CW37"/>
    <mergeCell ref="CX37:DB37"/>
    <mergeCell ref="D38:F38"/>
    <mergeCell ref="G38:K38"/>
    <mergeCell ref="L38:P38"/>
    <mergeCell ref="Q38:U38"/>
    <mergeCell ref="V38:Z38"/>
    <mergeCell ref="AA38:AE38"/>
    <mergeCell ref="AF38:AJ38"/>
    <mergeCell ref="AK38:AO38"/>
    <mergeCell ref="BO37:BS37"/>
    <mergeCell ref="BT37:BX37"/>
    <mergeCell ref="BY37:CC37"/>
    <mergeCell ref="CD37:CH37"/>
    <mergeCell ref="CI37:CM37"/>
    <mergeCell ref="CN37:CR37"/>
    <mergeCell ref="AK37:AO37"/>
    <mergeCell ref="AP37:AT37"/>
    <mergeCell ref="AU37:AY37"/>
    <mergeCell ref="AZ37:BD37"/>
    <mergeCell ref="BE37:BI37"/>
    <mergeCell ref="BJ37:BN37"/>
    <mergeCell ref="CS36:CW36"/>
    <mergeCell ref="CX36:DB36"/>
    <mergeCell ref="A37:C38"/>
    <mergeCell ref="D37:F37"/>
    <mergeCell ref="G37:K37"/>
    <mergeCell ref="L37:P37"/>
    <mergeCell ref="Q37:U37"/>
    <mergeCell ref="V37:Z37"/>
    <mergeCell ref="AA37:AE37"/>
    <mergeCell ref="AF37:AJ37"/>
    <mergeCell ref="BO36:BS36"/>
    <mergeCell ref="BT36:BX36"/>
    <mergeCell ref="BY36:CC36"/>
    <mergeCell ref="CD36:CH36"/>
    <mergeCell ref="CI36:CM36"/>
    <mergeCell ref="CN36:CR36"/>
    <mergeCell ref="AK36:AO36"/>
    <mergeCell ref="AP36:AT36"/>
    <mergeCell ref="AU36:AY36"/>
    <mergeCell ref="AZ36:BD36"/>
    <mergeCell ref="BE36:BI36"/>
    <mergeCell ref="BJ36:BN36"/>
    <mergeCell ref="CN35:CR35"/>
    <mergeCell ref="CS35:CW35"/>
    <mergeCell ref="CX35:DB35"/>
    <mergeCell ref="B36:F36"/>
    <mergeCell ref="G36:K36"/>
    <mergeCell ref="L36:P36"/>
    <mergeCell ref="Q36:U36"/>
    <mergeCell ref="V36:Z36"/>
    <mergeCell ref="AA36:AE36"/>
    <mergeCell ref="AF36:AJ36"/>
    <mergeCell ref="BJ35:BN35"/>
    <mergeCell ref="BO35:BS35"/>
    <mergeCell ref="BT35:BX35"/>
    <mergeCell ref="BY35:CC35"/>
    <mergeCell ref="CD35:CH35"/>
    <mergeCell ref="CI35:CM35"/>
    <mergeCell ref="AF35:AJ35"/>
    <mergeCell ref="AK35:AO35"/>
    <mergeCell ref="AP35:AT35"/>
    <mergeCell ref="AU35:AY35"/>
    <mergeCell ref="AZ35:BD35"/>
    <mergeCell ref="BE35:BI35"/>
    <mergeCell ref="D35:F35"/>
    <mergeCell ref="G35:K35"/>
    <mergeCell ref="L35:P35"/>
    <mergeCell ref="Q35:U35"/>
    <mergeCell ref="V35:Z35"/>
    <mergeCell ref="AA35:AE35"/>
    <mergeCell ref="BY34:CC34"/>
    <mergeCell ref="CD34:CH34"/>
    <mergeCell ref="CI34:CM34"/>
    <mergeCell ref="CN34:CR34"/>
    <mergeCell ref="CS34:CW34"/>
    <mergeCell ref="CX34:DB34"/>
    <mergeCell ref="AU34:AY34"/>
    <mergeCell ref="AZ34:BD34"/>
    <mergeCell ref="BE34:BI34"/>
    <mergeCell ref="BJ34:BN34"/>
    <mergeCell ref="BO34:BS34"/>
    <mergeCell ref="BT34:BX34"/>
    <mergeCell ref="CX33:DB33"/>
    <mergeCell ref="D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BT33:BX33"/>
    <mergeCell ref="BY33:CC33"/>
    <mergeCell ref="CD33:CH33"/>
    <mergeCell ref="CI33:CM33"/>
    <mergeCell ref="CN33:CR33"/>
    <mergeCell ref="CS33:CW33"/>
    <mergeCell ref="AP33:AT33"/>
    <mergeCell ref="AU33:AY33"/>
    <mergeCell ref="AZ33:BD33"/>
    <mergeCell ref="BE33:BI33"/>
    <mergeCell ref="BJ33:BN33"/>
    <mergeCell ref="BO33:BS33"/>
    <mergeCell ref="CS32:CW32"/>
    <mergeCell ref="CX32:DB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BO32:BS32"/>
    <mergeCell ref="BT32:BX32"/>
    <mergeCell ref="BY32:CC32"/>
    <mergeCell ref="CD32:CH32"/>
    <mergeCell ref="CI32:CM32"/>
    <mergeCell ref="CN32:CR32"/>
    <mergeCell ref="AK32:AO32"/>
    <mergeCell ref="AP32:AT32"/>
    <mergeCell ref="AU32:AY32"/>
    <mergeCell ref="AZ32:BD32"/>
    <mergeCell ref="BE32:BI32"/>
    <mergeCell ref="BJ32:BN32"/>
    <mergeCell ref="CN31:CR31"/>
    <mergeCell ref="CS31:CW31"/>
    <mergeCell ref="CX31:DB31"/>
    <mergeCell ref="D32:F32"/>
    <mergeCell ref="G32:K32"/>
    <mergeCell ref="L32:P32"/>
    <mergeCell ref="Q32:U32"/>
    <mergeCell ref="V32:Z32"/>
    <mergeCell ref="AA32:AE32"/>
    <mergeCell ref="AF32:AJ32"/>
    <mergeCell ref="BJ31:BN31"/>
    <mergeCell ref="BO31:BS31"/>
    <mergeCell ref="BT31:BX31"/>
    <mergeCell ref="BY31:CC31"/>
    <mergeCell ref="CD31:CH31"/>
    <mergeCell ref="CI31:CM31"/>
    <mergeCell ref="AF31:AJ31"/>
    <mergeCell ref="AK31:AO31"/>
    <mergeCell ref="AP31:AT31"/>
    <mergeCell ref="AU31:AY31"/>
    <mergeCell ref="AZ31:BD31"/>
    <mergeCell ref="BE31:BI31"/>
    <mergeCell ref="CI30:CM30"/>
    <mergeCell ref="CN30:CR30"/>
    <mergeCell ref="CS30:CW30"/>
    <mergeCell ref="CX30:DB30"/>
    <mergeCell ref="D31:F31"/>
    <mergeCell ref="G31:K31"/>
    <mergeCell ref="L31:P31"/>
    <mergeCell ref="Q31:U31"/>
    <mergeCell ref="V31:Z31"/>
    <mergeCell ref="AA31:AE31"/>
    <mergeCell ref="BE30:BI30"/>
    <mergeCell ref="BJ30:BN30"/>
    <mergeCell ref="BO30:BS30"/>
    <mergeCell ref="BT30:BX30"/>
    <mergeCell ref="BY30:CC30"/>
    <mergeCell ref="CD30:CH30"/>
    <mergeCell ref="AA30:AE30"/>
    <mergeCell ref="AF30:AJ30"/>
    <mergeCell ref="AK30:AO30"/>
    <mergeCell ref="AP30:AT30"/>
    <mergeCell ref="AU30:AY30"/>
    <mergeCell ref="AZ30:BD30"/>
    <mergeCell ref="CD29:CH29"/>
    <mergeCell ref="CI29:CM29"/>
    <mergeCell ref="CN29:CR29"/>
    <mergeCell ref="CS29:CW29"/>
    <mergeCell ref="CX29:DB29"/>
    <mergeCell ref="D30:F30"/>
    <mergeCell ref="G30:K30"/>
    <mergeCell ref="L30:P30"/>
    <mergeCell ref="Q30:U30"/>
    <mergeCell ref="V30:Z30"/>
    <mergeCell ref="AZ29:BD29"/>
    <mergeCell ref="BE29:BI29"/>
    <mergeCell ref="BJ29:BN29"/>
    <mergeCell ref="BO29:BS29"/>
    <mergeCell ref="BT29:BX29"/>
    <mergeCell ref="BY29:CC29"/>
    <mergeCell ref="V29:Z29"/>
    <mergeCell ref="AA29:AE29"/>
    <mergeCell ref="AF29:AJ29"/>
    <mergeCell ref="AK29:AO29"/>
    <mergeCell ref="AP29:AT29"/>
    <mergeCell ref="AU29:AY29"/>
    <mergeCell ref="BY28:CC28"/>
    <mergeCell ref="CD28:CH28"/>
    <mergeCell ref="CI28:CM28"/>
    <mergeCell ref="CN28:CR28"/>
    <mergeCell ref="CS28:CW28"/>
    <mergeCell ref="CX28:DB28"/>
    <mergeCell ref="AU28:AY28"/>
    <mergeCell ref="AZ28:BD28"/>
    <mergeCell ref="BE28:BI28"/>
    <mergeCell ref="BJ28:BN28"/>
    <mergeCell ref="BO28:BS28"/>
    <mergeCell ref="BT28:BX28"/>
    <mergeCell ref="CX27:DB27"/>
    <mergeCell ref="D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T27:BX27"/>
    <mergeCell ref="BY27:CC27"/>
    <mergeCell ref="CD27:CH27"/>
    <mergeCell ref="CI27:CM27"/>
    <mergeCell ref="CN27:CR27"/>
    <mergeCell ref="CS27:CW27"/>
    <mergeCell ref="AP27:AT27"/>
    <mergeCell ref="AU27:AY27"/>
    <mergeCell ref="AZ27:BD27"/>
    <mergeCell ref="BE27:BI27"/>
    <mergeCell ref="BJ27:BN27"/>
    <mergeCell ref="BO27:BS27"/>
    <mergeCell ref="CS26:CW26"/>
    <mergeCell ref="CX26:DB26"/>
    <mergeCell ref="D27:F27"/>
    <mergeCell ref="G27:K27"/>
    <mergeCell ref="L27:P27"/>
    <mergeCell ref="Q27:U27"/>
    <mergeCell ref="V27:Z27"/>
    <mergeCell ref="AA27:AE27"/>
    <mergeCell ref="AF27:AJ27"/>
    <mergeCell ref="AK27:AO27"/>
    <mergeCell ref="BO26:BS26"/>
    <mergeCell ref="BT26:BX26"/>
    <mergeCell ref="BY26:CC26"/>
    <mergeCell ref="CD26:CH26"/>
    <mergeCell ref="CI26:CM26"/>
    <mergeCell ref="CN26:CR26"/>
    <mergeCell ref="AK26:AO26"/>
    <mergeCell ref="AP26:AT26"/>
    <mergeCell ref="AU26:AY26"/>
    <mergeCell ref="AZ26:BD26"/>
    <mergeCell ref="BE26:BI26"/>
    <mergeCell ref="BJ26:BN26"/>
    <mergeCell ref="CN25:CR25"/>
    <mergeCell ref="CS25:CW25"/>
    <mergeCell ref="CX25:DB25"/>
    <mergeCell ref="D26:F26"/>
    <mergeCell ref="G26:K26"/>
    <mergeCell ref="L26:P26"/>
    <mergeCell ref="Q26:U26"/>
    <mergeCell ref="V26:Z26"/>
    <mergeCell ref="AA26:AE26"/>
    <mergeCell ref="AF26:AJ26"/>
    <mergeCell ref="BJ25:BN25"/>
    <mergeCell ref="BO25:BS25"/>
    <mergeCell ref="BT25:BX25"/>
    <mergeCell ref="BY25:CC25"/>
    <mergeCell ref="CD25:CH25"/>
    <mergeCell ref="CI25:CM25"/>
    <mergeCell ref="AF25:AJ25"/>
    <mergeCell ref="AK25:AO25"/>
    <mergeCell ref="AP25:AT25"/>
    <mergeCell ref="AU25:AY25"/>
    <mergeCell ref="AZ25:BD25"/>
    <mergeCell ref="BE25:BI25"/>
    <mergeCell ref="CI24:CM24"/>
    <mergeCell ref="CN24:CR24"/>
    <mergeCell ref="CS24:CW24"/>
    <mergeCell ref="CX24:DB24"/>
    <mergeCell ref="D25:F25"/>
    <mergeCell ref="G25:K25"/>
    <mergeCell ref="L25:P25"/>
    <mergeCell ref="Q25:U25"/>
    <mergeCell ref="V25:Z25"/>
    <mergeCell ref="AA25:AE25"/>
    <mergeCell ref="BE24:BI24"/>
    <mergeCell ref="BJ24:BN24"/>
    <mergeCell ref="BO24:BS24"/>
    <mergeCell ref="BT24:BX24"/>
    <mergeCell ref="BY24:CC24"/>
    <mergeCell ref="CD24:CH24"/>
    <mergeCell ref="AA24:AE24"/>
    <mergeCell ref="AF24:AJ24"/>
    <mergeCell ref="AK24:AO24"/>
    <mergeCell ref="AP24:AT24"/>
    <mergeCell ref="AU24:AY24"/>
    <mergeCell ref="AZ24:BD24"/>
    <mergeCell ref="C24:C35"/>
    <mergeCell ref="D24:F24"/>
    <mergeCell ref="G24:K24"/>
    <mergeCell ref="L24:P24"/>
    <mergeCell ref="Q24:U24"/>
    <mergeCell ref="V24:Z24"/>
    <mergeCell ref="D29:F29"/>
    <mergeCell ref="G29:K29"/>
    <mergeCell ref="L29:P29"/>
    <mergeCell ref="Q29:U29"/>
    <mergeCell ref="BY23:CC23"/>
    <mergeCell ref="CD23:CH23"/>
    <mergeCell ref="CI23:CM23"/>
    <mergeCell ref="CN23:CR23"/>
    <mergeCell ref="CS23:CW23"/>
    <mergeCell ref="CX23:DB23"/>
    <mergeCell ref="AU23:AY23"/>
    <mergeCell ref="AZ23:BD23"/>
    <mergeCell ref="BE23:BI23"/>
    <mergeCell ref="BJ23:BN23"/>
    <mergeCell ref="BO23:BS23"/>
    <mergeCell ref="BT23:BX23"/>
    <mergeCell ref="CX22:DB22"/>
    <mergeCell ref="D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BT22:BX22"/>
    <mergeCell ref="BY22:CC22"/>
    <mergeCell ref="CD22:CH22"/>
    <mergeCell ref="CI22:CM22"/>
    <mergeCell ref="CN22:CR22"/>
    <mergeCell ref="CS22:CW22"/>
    <mergeCell ref="AP22:AT22"/>
    <mergeCell ref="AU22:AY22"/>
    <mergeCell ref="AZ22:BD22"/>
    <mergeCell ref="BE22:BI22"/>
    <mergeCell ref="BJ22:BN22"/>
    <mergeCell ref="BO22:BS22"/>
    <mergeCell ref="CS21:CW21"/>
    <mergeCell ref="CX21:DB21"/>
    <mergeCell ref="D22:F22"/>
    <mergeCell ref="G22:K22"/>
    <mergeCell ref="L22:P22"/>
    <mergeCell ref="Q22:U22"/>
    <mergeCell ref="V22:Z22"/>
    <mergeCell ref="AA22:AE22"/>
    <mergeCell ref="AF22:AJ22"/>
    <mergeCell ref="AK22:AO22"/>
    <mergeCell ref="BO21:BS21"/>
    <mergeCell ref="BT21:BX21"/>
    <mergeCell ref="BY21:CC21"/>
    <mergeCell ref="CD21:CH21"/>
    <mergeCell ref="CI21:CM21"/>
    <mergeCell ref="CN21:CR21"/>
    <mergeCell ref="AK21:AO21"/>
    <mergeCell ref="AP21:AT21"/>
    <mergeCell ref="AU21:AY21"/>
    <mergeCell ref="AZ21:BD21"/>
    <mergeCell ref="BE21:BI21"/>
    <mergeCell ref="BJ21:BN21"/>
    <mergeCell ref="CN20:CR20"/>
    <mergeCell ref="CS20:CW20"/>
    <mergeCell ref="CX20:DB20"/>
    <mergeCell ref="D21:F21"/>
    <mergeCell ref="G21:K21"/>
    <mergeCell ref="L21:P21"/>
    <mergeCell ref="Q21:U21"/>
    <mergeCell ref="V21:Z21"/>
    <mergeCell ref="AA21:AE21"/>
    <mergeCell ref="AF21:AJ21"/>
    <mergeCell ref="BJ20:BN20"/>
    <mergeCell ref="BO20:BS20"/>
    <mergeCell ref="BT20:BX20"/>
    <mergeCell ref="BY20:CC20"/>
    <mergeCell ref="CD20:CH20"/>
    <mergeCell ref="CI20:CM20"/>
    <mergeCell ref="AF20:AJ20"/>
    <mergeCell ref="AK20:AO20"/>
    <mergeCell ref="AP20:AT20"/>
    <mergeCell ref="AU20:AY20"/>
    <mergeCell ref="AZ20:BD20"/>
    <mergeCell ref="BE20:BI20"/>
    <mergeCell ref="D20:F20"/>
    <mergeCell ref="G20:K20"/>
    <mergeCell ref="L20:P20"/>
    <mergeCell ref="Q20:U20"/>
    <mergeCell ref="V20:Z20"/>
    <mergeCell ref="AA20:AE20"/>
    <mergeCell ref="BY19:CC19"/>
    <mergeCell ref="CD19:CH19"/>
    <mergeCell ref="CI19:CM19"/>
    <mergeCell ref="CN19:CR19"/>
    <mergeCell ref="CS19:CW19"/>
    <mergeCell ref="CX19:DB19"/>
    <mergeCell ref="AU19:AY19"/>
    <mergeCell ref="AZ19:BD19"/>
    <mergeCell ref="BE19:BI19"/>
    <mergeCell ref="BJ19:BN19"/>
    <mergeCell ref="BO19:BS19"/>
    <mergeCell ref="BT19:BX19"/>
    <mergeCell ref="CX18:DB18"/>
    <mergeCell ref="D19:F19"/>
    <mergeCell ref="G19:K19"/>
    <mergeCell ref="L19:P19"/>
    <mergeCell ref="Q19:U19"/>
    <mergeCell ref="V19:Z19"/>
    <mergeCell ref="AA19:AE19"/>
    <mergeCell ref="AF19:AJ19"/>
    <mergeCell ref="AK19:AO19"/>
    <mergeCell ref="AP19:AT19"/>
    <mergeCell ref="BT18:BX18"/>
    <mergeCell ref="BY18:CC18"/>
    <mergeCell ref="CD18:CH18"/>
    <mergeCell ref="CI18:CM18"/>
    <mergeCell ref="CN18:CR18"/>
    <mergeCell ref="CS18:CW18"/>
    <mergeCell ref="AP18:AT18"/>
    <mergeCell ref="AU18:AY18"/>
    <mergeCell ref="AZ18:BD18"/>
    <mergeCell ref="BE18:BI18"/>
    <mergeCell ref="BJ18:BN18"/>
    <mergeCell ref="BO18:BS18"/>
    <mergeCell ref="CS17:CW17"/>
    <mergeCell ref="CX17:DB17"/>
    <mergeCell ref="D18:F18"/>
    <mergeCell ref="G18:K18"/>
    <mergeCell ref="L18:P18"/>
    <mergeCell ref="Q18:U18"/>
    <mergeCell ref="V18:Z18"/>
    <mergeCell ref="AA18:AE18"/>
    <mergeCell ref="AF18:AJ18"/>
    <mergeCell ref="AK18:AO18"/>
    <mergeCell ref="BO17:BS17"/>
    <mergeCell ref="BT17:BX17"/>
    <mergeCell ref="BY17:CC17"/>
    <mergeCell ref="CD17:CH17"/>
    <mergeCell ref="CI17:CM17"/>
    <mergeCell ref="CN17:CR17"/>
    <mergeCell ref="AK17:AO17"/>
    <mergeCell ref="AP17:AT17"/>
    <mergeCell ref="AU17:AY17"/>
    <mergeCell ref="AZ17:BD17"/>
    <mergeCell ref="BE17:BI17"/>
    <mergeCell ref="BJ17:BN17"/>
    <mergeCell ref="CN16:CR16"/>
    <mergeCell ref="CS16:CW16"/>
    <mergeCell ref="CX16:DB16"/>
    <mergeCell ref="D17:F17"/>
    <mergeCell ref="G17:K17"/>
    <mergeCell ref="L17:P17"/>
    <mergeCell ref="Q17:U17"/>
    <mergeCell ref="V17:Z17"/>
    <mergeCell ref="AA17:AE17"/>
    <mergeCell ref="AF17:AJ17"/>
    <mergeCell ref="BJ16:BN16"/>
    <mergeCell ref="BO16:BS16"/>
    <mergeCell ref="BT16:BX16"/>
    <mergeCell ref="BY16:CC16"/>
    <mergeCell ref="CD16:CH16"/>
    <mergeCell ref="CI16:CM16"/>
    <mergeCell ref="AF16:AJ16"/>
    <mergeCell ref="AK16:AO16"/>
    <mergeCell ref="AP16:AT16"/>
    <mergeCell ref="AU16:AY16"/>
    <mergeCell ref="AZ16:BD16"/>
    <mergeCell ref="BE16:BI16"/>
    <mergeCell ref="D16:F16"/>
    <mergeCell ref="G16:K16"/>
    <mergeCell ref="L16:P16"/>
    <mergeCell ref="Q16:U16"/>
    <mergeCell ref="V16:Z16"/>
    <mergeCell ref="AA16:AE16"/>
    <mergeCell ref="BY15:CC15"/>
    <mergeCell ref="CD15:CH15"/>
    <mergeCell ref="CI15:CM15"/>
    <mergeCell ref="CN15:CR15"/>
    <mergeCell ref="CS15:CW15"/>
    <mergeCell ref="CX15:DB15"/>
    <mergeCell ref="AU15:AY15"/>
    <mergeCell ref="AZ15:BD15"/>
    <mergeCell ref="BE15:BI15"/>
    <mergeCell ref="BJ15:BN15"/>
    <mergeCell ref="BO15:BS15"/>
    <mergeCell ref="BT15:BX15"/>
    <mergeCell ref="CX14:DB14"/>
    <mergeCell ref="D15:F15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BT14:BX14"/>
    <mergeCell ref="BY14:CC14"/>
    <mergeCell ref="CD14:CH14"/>
    <mergeCell ref="CI14:CM14"/>
    <mergeCell ref="CN14:CR14"/>
    <mergeCell ref="CS14:CW14"/>
    <mergeCell ref="AP14:AT14"/>
    <mergeCell ref="AU14:AY14"/>
    <mergeCell ref="AZ14:BD14"/>
    <mergeCell ref="BE14:BI14"/>
    <mergeCell ref="BJ14:BN14"/>
    <mergeCell ref="BO14:BS14"/>
    <mergeCell ref="CS13:CW13"/>
    <mergeCell ref="CX13:DB13"/>
    <mergeCell ref="D14:F14"/>
    <mergeCell ref="G14:K14"/>
    <mergeCell ref="L14:P14"/>
    <mergeCell ref="Q14:U14"/>
    <mergeCell ref="V14:Z14"/>
    <mergeCell ref="AA14:AE14"/>
    <mergeCell ref="AF14:AJ14"/>
    <mergeCell ref="AK14:AO14"/>
    <mergeCell ref="BO13:BS13"/>
    <mergeCell ref="BT13:BX13"/>
    <mergeCell ref="BY13:CC13"/>
    <mergeCell ref="CD13:CH13"/>
    <mergeCell ref="CI13:CM13"/>
    <mergeCell ref="CN13:CR13"/>
    <mergeCell ref="AK13:AO13"/>
    <mergeCell ref="AP13:AT13"/>
    <mergeCell ref="AU13:AY13"/>
    <mergeCell ref="AZ13:BD13"/>
    <mergeCell ref="BE13:BI13"/>
    <mergeCell ref="BJ13:BN13"/>
    <mergeCell ref="CN12:CR12"/>
    <mergeCell ref="CS12:CW12"/>
    <mergeCell ref="CX12:DB12"/>
    <mergeCell ref="D13:F13"/>
    <mergeCell ref="G13:K13"/>
    <mergeCell ref="L13:P13"/>
    <mergeCell ref="Q13:U13"/>
    <mergeCell ref="V13:Z13"/>
    <mergeCell ref="AA13:AE13"/>
    <mergeCell ref="AF13:AJ13"/>
    <mergeCell ref="BJ12:BN12"/>
    <mergeCell ref="BO12:BS12"/>
    <mergeCell ref="BT12:BX12"/>
    <mergeCell ref="BY12:CC12"/>
    <mergeCell ref="CD12:CH12"/>
    <mergeCell ref="CI12:CM12"/>
    <mergeCell ref="AF12:AJ12"/>
    <mergeCell ref="AK12:AO12"/>
    <mergeCell ref="AP12:AT12"/>
    <mergeCell ref="AU12:AY12"/>
    <mergeCell ref="AZ12:BD12"/>
    <mergeCell ref="BE12:BI12"/>
    <mergeCell ref="CS11:CW11"/>
    <mergeCell ref="CX11:DB11"/>
    <mergeCell ref="B12:B35"/>
    <mergeCell ref="C12:C23"/>
    <mergeCell ref="D12:F12"/>
    <mergeCell ref="G12:K12"/>
    <mergeCell ref="L12:P12"/>
    <mergeCell ref="Q12:U12"/>
    <mergeCell ref="V12:Z12"/>
    <mergeCell ref="AA12:AE12"/>
    <mergeCell ref="BO11:BS11"/>
    <mergeCell ref="BT11:BX11"/>
    <mergeCell ref="BY11:CC11"/>
    <mergeCell ref="CD11:CH11"/>
    <mergeCell ref="CI11:CM11"/>
    <mergeCell ref="CN11:CR11"/>
    <mergeCell ref="AK11:AO11"/>
    <mergeCell ref="AP11:AT11"/>
    <mergeCell ref="AU11:AY11"/>
    <mergeCell ref="AZ11:BD11"/>
    <mergeCell ref="BE11:BI11"/>
    <mergeCell ref="BJ11:BN11"/>
    <mergeCell ref="CN10:CR10"/>
    <mergeCell ref="CS10:CW10"/>
    <mergeCell ref="CX10:DB10"/>
    <mergeCell ref="B11:F11"/>
    <mergeCell ref="G11:K11"/>
    <mergeCell ref="L11:P11"/>
    <mergeCell ref="Q11:U11"/>
    <mergeCell ref="V11:Z11"/>
    <mergeCell ref="AA11:AE11"/>
    <mergeCell ref="AF11:AJ11"/>
    <mergeCell ref="BJ10:BN10"/>
    <mergeCell ref="BO10:BS10"/>
    <mergeCell ref="BT10:BX10"/>
    <mergeCell ref="BY10:CC10"/>
    <mergeCell ref="CD10:CH10"/>
    <mergeCell ref="CI10:CM10"/>
    <mergeCell ref="AF10:AJ10"/>
    <mergeCell ref="AK10:AO10"/>
    <mergeCell ref="AP10:AT10"/>
    <mergeCell ref="AU10:AY10"/>
    <mergeCell ref="AZ10:BD10"/>
    <mergeCell ref="BE10:BI10"/>
    <mergeCell ref="CN9:CR9"/>
    <mergeCell ref="CS9:CW9"/>
    <mergeCell ref="CX9:DB9"/>
    <mergeCell ref="A10:A36"/>
    <mergeCell ref="B10:F10"/>
    <mergeCell ref="G10:K10"/>
    <mergeCell ref="L10:P10"/>
    <mergeCell ref="Q10:U10"/>
    <mergeCell ref="V10:Z10"/>
    <mergeCell ref="AA10:AE10"/>
    <mergeCell ref="BJ9:BN9"/>
    <mergeCell ref="BO9:BS9"/>
    <mergeCell ref="BT9:BX9"/>
    <mergeCell ref="BY9:CC9"/>
    <mergeCell ref="CD9:CH9"/>
    <mergeCell ref="CI9:CM9"/>
    <mergeCell ref="AF9:AJ9"/>
    <mergeCell ref="AK9:AO9"/>
    <mergeCell ref="AP9:AT9"/>
    <mergeCell ref="AU9:AY9"/>
    <mergeCell ref="AZ9:BD9"/>
    <mergeCell ref="BE9:BI9"/>
    <mergeCell ref="D9:F9"/>
    <mergeCell ref="G9:K9"/>
    <mergeCell ref="L9:P9"/>
    <mergeCell ref="Q9:U9"/>
    <mergeCell ref="V9:Z9"/>
    <mergeCell ref="AA9:AE9"/>
    <mergeCell ref="BY8:CC8"/>
    <mergeCell ref="CD8:CH8"/>
    <mergeCell ref="CI8:CM8"/>
    <mergeCell ref="CN8:CR8"/>
    <mergeCell ref="CS8:CW8"/>
    <mergeCell ref="CX8:DB8"/>
    <mergeCell ref="AU8:AY8"/>
    <mergeCell ref="AZ8:BD8"/>
    <mergeCell ref="BE8:BI8"/>
    <mergeCell ref="BJ8:BN8"/>
    <mergeCell ref="BO8:BS8"/>
    <mergeCell ref="BT8:BX8"/>
    <mergeCell ref="CX7:DB7"/>
    <mergeCell ref="D8:F8"/>
    <mergeCell ref="G8:K8"/>
    <mergeCell ref="L8:P8"/>
    <mergeCell ref="Q8:U8"/>
    <mergeCell ref="V8:Z8"/>
    <mergeCell ref="AA8:AE8"/>
    <mergeCell ref="AF8:AJ8"/>
    <mergeCell ref="AK8:AO8"/>
    <mergeCell ref="AP8:AT8"/>
    <mergeCell ref="BT7:BX7"/>
    <mergeCell ref="BY7:CC7"/>
    <mergeCell ref="CD7:CH7"/>
    <mergeCell ref="CI7:CM7"/>
    <mergeCell ref="CN7:CR7"/>
    <mergeCell ref="CS7:CW7"/>
    <mergeCell ref="AP7:AT7"/>
    <mergeCell ref="AU7:AY7"/>
    <mergeCell ref="AZ7:BD7"/>
    <mergeCell ref="BE7:BI7"/>
    <mergeCell ref="BJ7:BN7"/>
    <mergeCell ref="BO7:BS7"/>
    <mergeCell ref="CN6:CR6"/>
    <mergeCell ref="CS6:CW6"/>
    <mergeCell ref="CX6:DB6"/>
    <mergeCell ref="G7:K7"/>
    <mergeCell ref="L7:P7"/>
    <mergeCell ref="Q7:U7"/>
    <mergeCell ref="V7:Z7"/>
    <mergeCell ref="AA7:AE7"/>
    <mergeCell ref="AF7:AJ7"/>
    <mergeCell ref="AK7:AO7"/>
    <mergeCell ref="BJ6:BN6"/>
    <mergeCell ref="BO6:BS6"/>
    <mergeCell ref="BT6:BX6"/>
    <mergeCell ref="BY6:CC6"/>
    <mergeCell ref="CD6:CH6"/>
    <mergeCell ref="CI6:CM6"/>
    <mergeCell ref="AF6:AJ6"/>
    <mergeCell ref="AK6:AO6"/>
    <mergeCell ref="AP6:AT6"/>
    <mergeCell ref="AU6:AY6"/>
    <mergeCell ref="AZ6:BD6"/>
    <mergeCell ref="BE6:BI6"/>
    <mergeCell ref="CN5:CR5"/>
    <mergeCell ref="CS5:CW5"/>
    <mergeCell ref="CX5:DB5"/>
    <mergeCell ref="A6:C9"/>
    <mergeCell ref="D6:E7"/>
    <mergeCell ref="G6:K6"/>
    <mergeCell ref="L6:P6"/>
    <mergeCell ref="Q6:U6"/>
    <mergeCell ref="V6:Z6"/>
    <mergeCell ref="AA6:AE6"/>
    <mergeCell ref="BJ5:BN5"/>
    <mergeCell ref="BO5:BS5"/>
    <mergeCell ref="BT5:BX5"/>
    <mergeCell ref="BY5:CC5"/>
    <mergeCell ref="CD5:CH5"/>
    <mergeCell ref="CI5:CM5"/>
    <mergeCell ref="AF5:AJ5"/>
    <mergeCell ref="AK5:AO5"/>
    <mergeCell ref="AP5:AT5"/>
    <mergeCell ref="AU5:AY5"/>
    <mergeCell ref="AZ5:BD5"/>
    <mergeCell ref="BE5:BI5"/>
    <mergeCell ref="AU4:BD4"/>
    <mergeCell ref="BE4:BN4"/>
    <mergeCell ref="BO4:BX4"/>
    <mergeCell ref="BY4:CH4"/>
    <mergeCell ref="CI4:DB4"/>
    <mergeCell ref="G5:K5"/>
    <mergeCell ref="L5:P5"/>
    <mergeCell ref="Q5:U5"/>
    <mergeCell ref="V5:Z5"/>
    <mergeCell ref="AA5:AE5"/>
    <mergeCell ref="A3:F5"/>
    <mergeCell ref="G3:Z3"/>
    <mergeCell ref="AA3:AT3"/>
    <mergeCell ref="AU3:BN3"/>
    <mergeCell ref="BO3:CH3"/>
    <mergeCell ref="CI3:DB3"/>
    <mergeCell ref="G4:P4"/>
    <mergeCell ref="Q4:Z4"/>
    <mergeCell ref="AA4:AJ4"/>
    <mergeCell ref="AK4:AT4"/>
  </mergeCells>
  <printOptions/>
  <pageMargins left="0.3937007874015748" right="0.3937007874015748" top="0.5511811023622047" bottom="0" header="0.31496062992125984" footer="0.31496062992125984"/>
  <pageSetup firstPageNumber="31" useFirstPageNumber="1" horizontalDpi="600" verticalDpi="600" orientation="landscape" paperSize="9" scale="52" r:id="rId1"/>
  <headerFooter>
    <oddFooter>&amp;C－&amp;P－</oddFooter>
  </headerFooter>
  <colBreaks count="1" manualBreakCount="1">
    <brk id="107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showGridLines="0" zoomScalePageLayoutView="0" workbookViewId="0" topLeftCell="A10">
      <selection activeCell="C9" sqref="C9"/>
    </sheetView>
  </sheetViews>
  <sheetFormatPr defaultColWidth="10.625" defaultRowHeight="19.5" customHeight="1"/>
  <cols>
    <col min="1" max="2" width="2.625" style="474" customWidth="1"/>
    <col min="3" max="3" width="15.625" style="474" customWidth="1"/>
    <col min="4" max="4" width="2.625" style="474" customWidth="1"/>
    <col min="5" max="9" width="12.625" style="474" customWidth="1"/>
    <col min="10" max="16384" width="10.625" style="474" customWidth="1"/>
  </cols>
  <sheetData>
    <row r="1" spans="1:4" ht="19.5" customHeight="1">
      <c r="A1" s="369" t="s">
        <v>233</v>
      </c>
      <c r="B1" s="362"/>
      <c r="C1" s="370" t="s">
        <v>154</v>
      </c>
      <c r="D1" s="284"/>
    </row>
    <row r="2" spans="1:9" ht="19.5" customHeight="1">
      <c r="A2" s="468"/>
      <c r="B2" s="468"/>
      <c r="C2" s="468"/>
      <c r="D2" s="468"/>
      <c r="E2" s="468"/>
      <c r="F2" s="468"/>
      <c r="G2" s="363"/>
      <c r="H2" s="363"/>
      <c r="I2" s="363" t="s">
        <v>275</v>
      </c>
    </row>
    <row r="3" spans="1:24" ht="30" customHeight="1">
      <c r="A3" s="1018" t="s">
        <v>278</v>
      </c>
      <c r="B3" s="1019"/>
      <c r="C3" s="1019"/>
      <c r="D3" s="1019"/>
      <c r="E3" s="500" t="s">
        <v>238</v>
      </c>
      <c r="F3" s="501" t="s">
        <v>242</v>
      </c>
      <c r="G3" s="501" t="s">
        <v>319</v>
      </c>
      <c r="H3" s="499" t="s">
        <v>329</v>
      </c>
      <c r="I3" s="502" t="s">
        <v>370</v>
      </c>
      <c r="J3" s="288"/>
      <c r="K3" s="287"/>
      <c r="L3" s="287"/>
      <c r="M3" s="287"/>
      <c r="N3" s="287"/>
      <c r="O3" s="287"/>
      <c r="P3" s="287"/>
      <c r="R3" s="289"/>
      <c r="U3" s="289"/>
      <c r="X3" s="287"/>
    </row>
    <row r="4" spans="1:24" ht="19.5" customHeight="1">
      <c r="A4" s="503"/>
      <c r="B4" s="1025" t="s">
        <v>155</v>
      </c>
      <c r="C4" s="1023"/>
      <c r="D4" s="470"/>
      <c r="E4" s="464">
        <v>1118492</v>
      </c>
      <c r="F4" s="504">
        <v>1077394</v>
      </c>
      <c r="G4" s="504">
        <v>1007671</v>
      </c>
      <c r="H4" s="465">
        <v>943508</v>
      </c>
      <c r="I4" s="505">
        <v>904454</v>
      </c>
      <c r="K4" s="287"/>
      <c r="L4" s="287"/>
      <c r="M4" s="289"/>
      <c r="N4" s="289"/>
      <c r="O4" s="289"/>
      <c r="P4" s="289"/>
      <c r="Q4" s="290"/>
      <c r="R4" s="290"/>
      <c r="S4" s="291"/>
      <c r="T4" s="291"/>
      <c r="U4" s="292"/>
      <c r="X4" s="290"/>
    </row>
    <row r="5" spans="1:24" ht="19.5" customHeight="1">
      <c r="A5" s="506"/>
      <c r="B5" s="507"/>
      <c r="C5" s="508" t="s">
        <v>156</v>
      </c>
      <c r="D5" s="472"/>
      <c r="E5" s="464">
        <v>47332</v>
      </c>
      <c r="F5" s="504">
        <v>43916</v>
      </c>
      <c r="G5" s="504">
        <v>35084</v>
      </c>
      <c r="H5" s="465">
        <v>27391</v>
      </c>
      <c r="I5" s="505">
        <v>14517</v>
      </c>
      <c r="K5" s="289"/>
      <c r="L5" s="289"/>
      <c r="M5" s="294"/>
      <c r="N5" s="295"/>
      <c r="O5" s="294"/>
      <c r="P5" s="295"/>
      <c r="Q5" s="290"/>
      <c r="R5" s="290"/>
      <c r="S5" s="291"/>
      <c r="T5" s="291"/>
      <c r="U5" s="296"/>
      <c r="X5" s="297"/>
    </row>
    <row r="6" spans="1:24" ht="19.5" customHeight="1">
      <c r="A6" s="503"/>
      <c r="B6" s="1026" t="s">
        <v>157</v>
      </c>
      <c r="C6" s="1020"/>
      <c r="D6" s="472"/>
      <c r="E6" s="464">
        <v>4484</v>
      </c>
      <c r="F6" s="504">
        <v>3920</v>
      </c>
      <c r="G6" s="504">
        <v>3668</v>
      </c>
      <c r="H6" s="465">
        <v>3583</v>
      </c>
      <c r="I6" s="505">
        <v>3057</v>
      </c>
      <c r="K6" s="298"/>
      <c r="L6" s="298"/>
      <c r="M6" s="294"/>
      <c r="N6" s="294"/>
      <c r="O6" s="294"/>
      <c r="P6" s="299"/>
      <c r="Q6" s="290"/>
      <c r="R6" s="290"/>
      <c r="S6" s="291"/>
      <c r="T6" s="291"/>
      <c r="U6" s="300"/>
      <c r="X6" s="297"/>
    </row>
    <row r="7" spans="1:24" ht="19.5" customHeight="1">
      <c r="A7" s="506"/>
      <c r="B7" s="507"/>
      <c r="C7" s="508" t="s">
        <v>156</v>
      </c>
      <c r="D7" s="472"/>
      <c r="E7" s="464">
        <v>0</v>
      </c>
      <c r="F7" s="504">
        <v>0</v>
      </c>
      <c r="G7" s="504">
        <v>0</v>
      </c>
      <c r="H7" s="465">
        <v>0</v>
      </c>
      <c r="I7" s="505">
        <v>0</v>
      </c>
      <c r="K7" s="298"/>
      <c r="L7" s="298"/>
      <c r="M7" s="294"/>
      <c r="N7" s="294"/>
      <c r="O7" s="294"/>
      <c r="P7" s="299"/>
      <c r="Q7" s="301"/>
      <c r="R7" s="301"/>
      <c r="S7" s="291"/>
      <c r="T7" s="291"/>
      <c r="U7" s="302"/>
      <c r="X7" s="303"/>
    </row>
    <row r="8" spans="1:24" ht="19.5" customHeight="1">
      <c r="A8" s="503"/>
      <c r="B8" s="1026" t="s">
        <v>158</v>
      </c>
      <c r="C8" s="1020"/>
      <c r="D8" s="472"/>
      <c r="E8" s="464">
        <v>5843</v>
      </c>
      <c r="F8" s="504">
        <v>4652</v>
      </c>
      <c r="G8" s="504">
        <v>4884</v>
      </c>
      <c r="H8" s="465">
        <v>4549</v>
      </c>
      <c r="I8" s="505">
        <v>4828</v>
      </c>
      <c r="K8" s="298"/>
      <c r="L8" s="298"/>
      <c r="M8" s="294"/>
      <c r="N8" s="294"/>
      <c r="O8" s="294"/>
      <c r="P8" s="299"/>
      <c r="Q8" s="301"/>
      <c r="R8" s="301"/>
      <c r="S8" s="291"/>
      <c r="T8" s="291"/>
      <c r="U8" s="306"/>
      <c r="X8" s="303"/>
    </row>
    <row r="9" spans="1:24" ht="19.5" customHeight="1">
      <c r="A9" s="506"/>
      <c r="B9" s="507"/>
      <c r="C9" s="508" t="s">
        <v>156</v>
      </c>
      <c r="D9" s="509"/>
      <c r="E9" s="464">
        <v>41</v>
      </c>
      <c r="F9" s="504">
        <v>30</v>
      </c>
      <c r="G9" s="504">
        <v>58</v>
      </c>
      <c r="H9" s="465">
        <v>79</v>
      </c>
      <c r="I9" s="505">
        <v>257</v>
      </c>
      <c r="K9" s="298"/>
      <c r="L9" s="298"/>
      <c r="M9" s="294"/>
      <c r="N9" s="294"/>
      <c r="O9" s="294"/>
      <c r="P9" s="299"/>
      <c r="Q9" s="290"/>
      <c r="R9" s="290"/>
      <c r="S9" s="291"/>
      <c r="T9" s="291"/>
      <c r="U9" s="296"/>
      <c r="X9" s="297"/>
    </row>
    <row r="10" spans="1:24" ht="19.5" customHeight="1">
      <c r="A10" s="510"/>
      <c r="B10" s="1021" t="s">
        <v>149</v>
      </c>
      <c r="C10" s="1021"/>
      <c r="D10" s="511"/>
      <c r="E10" s="466">
        <v>5700314</v>
      </c>
      <c r="F10" s="512">
        <v>5519794</v>
      </c>
      <c r="G10" s="512">
        <v>5189304</v>
      </c>
      <c r="H10" s="467">
        <v>5049099</v>
      </c>
      <c r="I10" s="513">
        <v>5079792</v>
      </c>
      <c r="K10" s="298"/>
      <c r="L10" s="298"/>
      <c r="M10" s="294"/>
      <c r="N10" s="294"/>
      <c r="O10" s="294"/>
      <c r="P10" s="299"/>
      <c r="Q10" s="290"/>
      <c r="R10" s="290"/>
      <c r="S10" s="291"/>
      <c r="T10" s="291"/>
      <c r="U10" s="300"/>
      <c r="X10" s="297"/>
    </row>
    <row r="11" spans="1:24" ht="19.5" customHeight="1">
      <c r="A11" s="804" t="s">
        <v>276</v>
      </c>
      <c r="B11" s="804"/>
      <c r="C11" s="804"/>
      <c r="D11" s="804"/>
      <c r="E11" s="804"/>
      <c r="F11" s="804"/>
      <c r="G11" s="804"/>
      <c r="H11" s="468"/>
      <c r="I11" s="468"/>
      <c r="L11" s="290"/>
      <c r="M11" s="290"/>
      <c r="N11" s="290"/>
      <c r="O11" s="290"/>
      <c r="P11" s="290"/>
      <c r="Q11" s="301"/>
      <c r="R11" s="301"/>
      <c r="S11" s="291"/>
      <c r="T11" s="291"/>
      <c r="U11" s="306"/>
      <c r="X11" s="303"/>
    </row>
    <row r="12" spans="1:24" ht="19.5" customHeight="1">
      <c r="A12" s="1022"/>
      <c r="B12" s="1022"/>
      <c r="C12" s="1022"/>
      <c r="D12" s="1022"/>
      <c r="E12" s="1022"/>
      <c r="F12" s="1022"/>
      <c r="G12" s="1022"/>
      <c r="H12" s="1022"/>
      <c r="I12" s="1022"/>
      <c r="K12" s="287"/>
      <c r="L12" s="287"/>
      <c r="M12" s="287"/>
      <c r="N12" s="287"/>
      <c r="O12" s="287"/>
      <c r="P12" s="287"/>
      <c r="Q12" s="290"/>
      <c r="R12" s="290"/>
      <c r="S12" s="290"/>
      <c r="T12" s="290"/>
      <c r="U12" s="290"/>
      <c r="V12" s="290"/>
      <c r="W12" s="290"/>
      <c r="X12" s="290"/>
    </row>
    <row r="13" spans="2:24" ht="19.5" customHeight="1">
      <c r="B13" s="514"/>
      <c r="C13" s="514"/>
      <c r="D13" s="514"/>
      <c r="E13" s="294"/>
      <c r="F13" s="294"/>
      <c r="G13" s="299"/>
      <c r="H13" s="299"/>
      <c r="I13" s="299"/>
      <c r="K13" s="287"/>
      <c r="L13" s="287"/>
      <c r="M13" s="289"/>
      <c r="N13" s="289"/>
      <c r="O13" s="289"/>
      <c r="P13" s="289"/>
      <c r="Q13" s="290"/>
      <c r="R13" s="290"/>
      <c r="S13" s="290"/>
      <c r="T13" s="290"/>
      <c r="U13" s="290"/>
      <c r="V13" s="290"/>
      <c r="W13" s="290"/>
      <c r="X13" s="290"/>
    </row>
    <row r="14" spans="1:24" ht="19.5" customHeight="1">
      <c r="A14" s="515" t="s">
        <v>352</v>
      </c>
      <c r="B14" s="362"/>
      <c r="C14" s="370" t="s">
        <v>353</v>
      </c>
      <c r="D14" s="298"/>
      <c r="E14" s="294"/>
      <c r="F14" s="516"/>
      <c r="G14" s="299"/>
      <c r="H14" s="299"/>
      <c r="I14" s="299"/>
      <c r="K14" s="298"/>
      <c r="L14" s="307"/>
      <c r="M14" s="294"/>
      <c r="N14" s="295"/>
      <c r="O14" s="294"/>
      <c r="P14" s="295"/>
      <c r="Q14" s="308"/>
      <c r="R14" s="308"/>
      <c r="S14" s="308"/>
      <c r="T14" s="308"/>
      <c r="U14" s="308"/>
      <c r="V14" s="308"/>
      <c r="W14" s="308"/>
      <c r="X14" s="308"/>
    </row>
    <row r="15" spans="1:24" ht="19.5" customHeight="1">
      <c r="A15" s="468"/>
      <c r="B15" s="462"/>
      <c r="C15" s="462"/>
      <c r="D15" s="462"/>
      <c r="E15" s="371"/>
      <c r="F15" s="371"/>
      <c r="G15" s="363"/>
      <c r="H15" s="363"/>
      <c r="I15" s="363" t="s">
        <v>187</v>
      </c>
      <c r="K15" s="298"/>
      <c r="L15" s="298"/>
      <c r="M15" s="294"/>
      <c r="N15" s="294"/>
      <c r="O15" s="294"/>
      <c r="P15" s="299"/>
      <c r="Q15" s="290"/>
      <c r="R15" s="290"/>
      <c r="S15" s="290"/>
      <c r="T15" s="290"/>
      <c r="U15" s="290"/>
      <c r="V15" s="290"/>
      <c r="W15" s="290"/>
      <c r="X15" s="290"/>
    </row>
    <row r="16" spans="1:24" ht="30" customHeight="1">
      <c r="A16" s="1018" t="s">
        <v>354</v>
      </c>
      <c r="B16" s="1019"/>
      <c r="C16" s="1019"/>
      <c r="D16" s="1019"/>
      <c r="E16" s="500" t="s">
        <v>238</v>
      </c>
      <c r="F16" s="501" t="s">
        <v>330</v>
      </c>
      <c r="G16" s="501" t="s">
        <v>319</v>
      </c>
      <c r="H16" s="499" t="s">
        <v>329</v>
      </c>
      <c r="I16" s="502" t="s">
        <v>446</v>
      </c>
      <c r="J16" s="288"/>
      <c r="K16" s="287"/>
      <c r="L16" s="287"/>
      <c r="M16" s="287"/>
      <c r="N16" s="287"/>
      <c r="O16" s="287"/>
      <c r="P16" s="287"/>
      <c r="R16" s="289"/>
      <c r="U16" s="289"/>
      <c r="X16" s="287"/>
    </row>
    <row r="17" spans="1:24" ht="19.5" customHeight="1">
      <c r="A17" s="469"/>
      <c r="B17" s="1023" t="s">
        <v>115</v>
      </c>
      <c r="C17" s="1023"/>
      <c r="D17" s="517"/>
      <c r="E17" s="464">
        <v>5</v>
      </c>
      <c r="F17" s="504">
        <v>5</v>
      </c>
      <c r="G17" s="504">
        <v>5</v>
      </c>
      <c r="H17" s="465">
        <v>5</v>
      </c>
      <c r="I17" s="505">
        <v>5</v>
      </c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</row>
    <row r="18" spans="1:24" ht="19.5" customHeight="1">
      <c r="A18" s="469"/>
      <c r="B18" s="1023" t="s">
        <v>159</v>
      </c>
      <c r="C18" s="1023"/>
      <c r="D18" s="517"/>
      <c r="E18" s="464">
        <v>14781839</v>
      </c>
      <c r="F18" s="504">
        <v>11009255</v>
      </c>
      <c r="G18" s="504">
        <v>7994131</v>
      </c>
      <c r="H18" s="465">
        <v>6876319</v>
      </c>
      <c r="I18" s="505">
        <v>7958504</v>
      </c>
      <c r="K18" s="287"/>
      <c r="L18" s="287"/>
      <c r="M18" s="287"/>
      <c r="N18" s="287"/>
      <c r="O18" s="287"/>
      <c r="P18" s="287"/>
      <c r="Q18" s="290"/>
      <c r="R18" s="290"/>
      <c r="S18" s="290"/>
      <c r="T18" s="290"/>
      <c r="U18" s="290"/>
      <c r="V18" s="290"/>
      <c r="W18" s="290"/>
      <c r="X18" s="290"/>
    </row>
    <row r="19" spans="1:24" ht="19.5" customHeight="1">
      <c r="A19" s="510"/>
      <c r="B19" s="1024" t="s">
        <v>149</v>
      </c>
      <c r="C19" s="1024"/>
      <c r="D19" s="518"/>
      <c r="E19" s="466">
        <v>147816</v>
      </c>
      <c r="F19" s="512">
        <v>110090</v>
      </c>
      <c r="G19" s="512">
        <v>79938</v>
      </c>
      <c r="H19" s="467">
        <v>68761</v>
      </c>
      <c r="I19" s="513">
        <v>79582</v>
      </c>
      <c r="K19" s="287"/>
      <c r="L19" s="287"/>
      <c r="M19" s="289"/>
      <c r="N19" s="289"/>
      <c r="O19" s="289"/>
      <c r="P19" s="289"/>
      <c r="Q19" s="290"/>
      <c r="R19" s="290"/>
      <c r="S19" s="290"/>
      <c r="T19" s="290"/>
      <c r="U19" s="290"/>
      <c r="V19" s="290"/>
      <c r="W19" s="290"/>
      <c r="X19" s="290"/>
    </row>
    <row r="20" spans="1:24" ht="19.5" customHeight="1">
      <c r="A20" s="989" t="s">
        <v>276</v>
      </c>
      <c r="B20" s="989"/>
      <c r="C20" s="989"/>
      <c r="D20" s="989"/>
      <c r="E20" s="475"/>
      <c r="F20" s="475"/>
      <c r="G20" s="475"/>
      <c r="H20" s="475"/>
      <c r="I20" s="475"/>
      <c r="K20" s="289"/>
      <c r="L20" s="289"/>
      <c r="M20" s="294"/>
      <c r="N20" s="295"/>
      <c r="O20" s="294"/>
      <c r="P20" s="295"/>
      <c r="Q20" s="290"/>
      <c r="R20" s="290"/>
      <c r="S20" s="290"/>
      <c r="T20" s="290"/>
      <c r="U20" s="290"/>
      <c r="V20" s="290"/>
      <c r="W20" s="290"/>
      <c r="X20" s="290"/>
    </row>
    <row r="21" spans="1:24" ht="19.5" customHeight="1">
      <c r="A21" s="288"/>
      <c r="B21" s="288"/>
      <c r="C21" s="288"/>
      <c r="D21" s="288"/>
      <c r="E21" s="288"/>
      <c r="F21" s="288"/>
      <c r="G21" s="288"/>
      <c r="H21" s="288"/>
      <c r="I21" s="288"/>
      <c r="K21" s="298"/>
      <c r="L21" s="298"/>
      <c r="M21" s="294"/>
      <c r="N21" s="294"/>
      <c r="O21" s="294"/>
      <c r="P21" s="299"/>
      <c r="Q21" s="290"/>
      <c r="R21" s="290"/>
      <c r="S21" s="290"/>
      <c r="T21" s="290"/>
      <c r="U21" s="290"/>
      <c r="V21" s="290"/>
      <c r="W21" s="290"/>
      <c r="X21" s="290"/>
    </row>
    <row r="22" spans="2:24" ht="19.5" customHeight="1">
      <c r="B22" s="519"/>
      <c r="C22" s="519"/>
      <c r="D22" s="519"/>
      <c r="E22" s="520"/>
      <c r="F22" s="521"/>
      <c r="G22" s="295"/>
      <c r="H22" s="295"/>
      <c r="I22" s="295"/>
      <c r="K22" s="289"/>
      <c r="L22" s="289"/>
      <c r="M22" s="294"/>
      <c r="N22" s="294"/>
      <c r="O22" s="294"/>
      <c r="P22" s="299"/>
      <c r="Q22" s="290"/>
      <c r="R22" s="290"/>
      <c r="S22" s="290"/>
      <c r="T22" s="290"/>
      <c r="U22" s="290"/>
      <c r="V22" s="290"/>
      <c r="W22" s="290"/>
      <c r="X22" s="290"/>
    </row>
    <row r="23" spans="1:24" ht="19.5" customHeight="1">
      <c r="A23" s="369" t="s">
        <v>355</v>
      </c>
      <c r="B23" s="362"/>
      <c r="C23" s="522" t="s">
        <v>356</v>
      </c>
      <c r="D23" s="519"/>
      <c r="E23" s="520"/>
      <c r="F23" s="521"/>
      <c r="G23" s="313"/>
      <c r="H23" s="313"/>
      <c r="I23" s="313"/>
      <c r="M23" s="310"/>
      <c r="N23" s="310"/>
      <c r="O23" s="310"/>
      <c r="P23" s="310"/>
      <c r="Q23" s="290"/>
      <c r="R23" s="290"/>
      <c r="S23" s="290"/>
      <c r="T23" s="290"/>
      <c r="U23" s="290"/>
      <c r="V23" s="290"/>
      <c r="W23" s="290"/>
      <c r="X23" s="290"/>
    </row>
    <row r="24" spans="1:24" ht="19.5" customHeight="1">
      <c r="A24" s="468"/>
      <c r="B24" s="462"/>
      <c r="C24" s="462"/>
      <c r="D24" s="462"/>
      <c r="E24" s="371"/>
      <c r="F24" s="371"/>
      <c r="G24" s="363"/>
      <c r="H24" s="363"/>
      <c r="I24" s="363" t="s">
        <v>277</v>
      </c>
      <c r="K24" s="298"/>
      <c r="L24" s="298"/>
      <c r="M24" s="294"/>
      <c r="N24" s="294"/>
      <c r="O24" s="294"/>
      <c r="P24" s="299"/>
      <c r="Q24" s="290"/>
      <c r="R24" s="290"/>
      <c r="S24" s="290"/>
      <c r="T24" s="290"/>
      <c r="U24" s="290"/>
      <c r="V24" s="290"/>
      <c r="W24" s="290"/>
      <c r="X24" s="290"/>
    </row>
    <row r="25" spans="1:24" ht="30" customHeight="1">
      <c r="A25" s="1018" t="s">
        <v>357</v>
      </c>
      <c r="B25" s="1019"/>
      <c r="C25" s="1019"/>
      <c r="D25" s="1019"/>
      <c r="E25" s="500" t="s">
        <v>238</v>
      </c>
      <c r="F25" s="501" t="s">
        <v>330</v>
      </c>
      <c r="G25" s="501" t="s">
        <v>319</v>
      </c>
      <c r="H25" s="499" t="s">
        <v>329</v>
      </c>
      <c r="I25" s="502" t="s">
        <v>446</v>
      </c>
      <c r="J25" s="288"/>
      <c r="K25" s="287"/>
      <c r="L25" s="287"/>
      <c r="M25" s="287"/>
      <c r="N25" s="287"/>
      <c r="O25" s="287"/>
      <c r="P25" s="287"/>
      <c r="R25" s="289"/>
      <c r="U25" s="289"/>
      <c r="X25" s="287"/>
    </row>
    <row r="26" spans="1:25" ht="19.5" customHeight="1">
      <c r="A26" s="469"/>
      <c r="B26" s="1020" t="s">
        <v>160</v>
      </c>
      <c r="C26" s="1020"/>
      <c r="D26" s="472"/>
      <c r="E26" s="464">
        <v>165421</v>
      </c>
      <c r="F26" s="504">
        <v>163621</v>
      </c>
      <c r="G26" s="504">
        <v>164948</v>
      </c>
      <c r="H26" s="465">
        <v>156201</v>
      </c>
      <c r="I26" s="505">
        <v>157076</v>
      </c>
      <c r="J26" s="311"/>
      <c r="K26" s="287"/>
      <c r="L26" s="287"/>
      <c r="M26" s="289"/>
      <c r="N26" s="289"/>
      <c r="O26" s="289"/>
      <c r="P26" s="289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1:16" ht="19.5" customHeight="1">
      <c r="A27" s="510"/>
      <c r="B27" s="1021" t="s">
        <v>149</v>
      </c>
      <c r="C27" s="1021"/>
      <c r="D27" s="511"/>
      <c r="E27" s="466">
        <v>24813</v>
      </c>
      <c r="F27" s="512">
        <v>24543</v>
      </c>
      <c r="G27" s="512">
        <v>24742</v>
      </c>
      <c r="H27" s="467">
        <v>23430</v>
      </c>
      <c r="I27" s="513">
        <v>23561</v>
      </c>
      <c r="K27" s="289"/>
      <c r="L27" s="289"/>
      <c r="M27" s="294"/>
      <c r="N27" s="295"/>
      <c r="O27" s="294"/>
      <c r="P27" s="295"/>
    </row>
    <row r="28" spans="1:16" ht="14.25" customHeight="1">
      <c r="A28" s="989" t="s">
        <v>276</v>
      </c>
      <c r="B28" s="989"/>
      <c r="C28" s="989"/>
      <c r="D28" s="989"/>
      <c r="E28" s="372"/>
      <c r="F28" s="372"/>
      <c r="G28" s="372"/>
      <c r="H28" s="372"/>
      <c r="I28" s="372"/>
      <c r="K28" s="298"/>
      <c r="L28" s="298"/>
      <c r="M28" s="294"/>
      <c r="N28" s="294"/>
      <c r="O28" s="294"/>
      <c r="P28" s="299"/>
    </row>
    <row r="29" spans="1:16" ht="19.5" customHeight="1">
      <c r="A29" s="468"/>
      <c r="B29" s="468"/>
      <c r="C29" s="468"/>
      <c r="D29" s="468"/>
      <c r="E29" s="468"/>
      <c r="F29" s="468"/>
      <c r="G29" s="468"/>
      <c r="H29" s="468"/>
      <c r="I29" s="468"/>
      <c r="K29" s="289"/>
      <c r="L29" s="289"/>
      <c r="M29" s="294"/>
      <c r="N29" s="294"/>
      <c r="O29" s="294"/>
      <c r="P29" s="299"/>
    </row>
    <row r="30" spans="1:16" ht="19.5" customHeight="1">
      <c r="A30" s="468"/>
      <c r="B30" s="468"/>
      <c r="C30" s="359"/>
      <c r="D30" s="359"/>
      <c r="E30" s="360"/>
      <c r="F30" s="360"/>
      <c r="G30" s="373"/>
      <c r="H30" s="373"/>
      <c r="I30" s="373"/>
      <c r="L30" s="312"/>
      <c r="O30" s="297"/>
      <c r="P30" s="297"/>
    </row>
    <row r="31" spans="3:25" s="286" customFormat="1" ht="19.5" customHeight="1">
      <c r="C31" s="298"/>
      <c r="D31" s="298"/>
      <c r="E31" s="294"/>
      <c r="F31" s="294"/>
      <c r="G31" s="299"/>
      <c r="H31" s="299"/>
      <c r="I31" s="299"/>
      <c r="K31" s="287"/>
      <c r="L31" s="287"/>
      <c r="M31" s="287"/>
      <c r="N31" s="287"/>
      <c r="O31" s="287"/>
      <c r="P31" s="287"/>
      <c r="U31" s="313"/>
      <c r="V31" s="313"/>
      <c r="W31" s="313"/>
      <c r="X31" s="313"/>
      <c r="Y31" s="313"/>
    </row>
    <row r="32" spans="3:24" ht="19.5" customHeight="1">
      <c r="C32" s="298"/>
      <c r="D32" s="298"/>
      <c r="E32" s="294"/>
      <c r="F32" s="294"/>
      <c r="G32" s="299"/>
      <c r="H32" s="299"/>
      <c r="I32" s="299"/>
      <c r="J32" s="288"/>
      <c r="K32" s="287"/>
      <c r="L32" s="287"/>
      <c r="M32" s="289"/>
      <c r="N32" s="289"/>
      <c r="O32" s="289"/>
      <c r="P32" s="289"/>
      <c r="R32" s="289"/>
      <c r="U32" s="289"/>
      <c r="X32" s="287"/>
    </row>
    <row r="33" spans="3:24" ht="19.5" customHeight="1">
      <c r="C33" s="298"/>
      <c r="D33" s="298"/>
      <c r="E33" s="294"/>
      <c r="F33" s="294"/>
      <c r="G33" s="299"/>
      <c r="H33" s="299"/>
      <c r="I33" s="299"/>
      <c r="K33" s="289"/>
      <c r="L33" s="289"/>
      <c r="M33" s="294"/>
      <c r="N33" s="314"/>
      <c r="O33" s="294"/>
      <c r="P33" s="314"/>
      <c r="Q33" s="297"/>
      <c r="R33" s="297"/>
      <c r="S33" s="297"/>
      <c r="T33" s="297"/>
      <c r="U33" s="297"/>
      <c r="X33" s="312"/>
    </row>
    <row r="34" spans="3:24" ht="19.5" customHeight="1">
      <c r="C34" s="298"/>
      <c r="D34" s="298"/>
      <c r="E34" s="316"/>
      <c r="F34" s="316"/>
      <c r="G34" s="299"/>
      <c r="H34" s="299"/>
      <c r="I34" s="299"/>
      <c r="K34" s="298"/>
      <c r="L34" s="298"/>
      <c r="M34" s="294"/>
      <c r="N34" s="294"/>
      <c r="O34" s="294"/>
      <c r="P34" s="299"/>
      <c r="Q34" s="297"/>
      <c r="R34" s="297"/>
      <c r="S34" s="297"/>
      <c r="T34" s="297"/>
      <c r="U34" s="297"/>
      <c r="X34" s="312"/>
    </row>
    <row r="35" spans="3:24" ht="19.5" customHeight="1">
      <c r="C35" s="289"/>
      <c r="D35" s="289"/>
      <c r="E35" s="294"/>
      <c r="F35" s="294"/>
      <c r="G35" s="299"/>
      <c r="H35" s="299"/>
      <c r="I35" s="299"/>
      <c r="K35" s="289"/>
      <c r="L35" s="289"/>
      <c r="M35" s="294"/>
      <c r="N35" s="294"/>
      <c r="O35" s="294"/>
      <c r="P35" s="299"/>
      <c r="Q35" s="297"/>
      <c r="R35" s="297"/>
      <c r="S35" s="297"/>
      <c r="T35" s="297"/>
      <c r="U35" s="297"/>
      <c r="X35" s="312"/>
    </row>
    <row r="36" spans="6:24" ht="19.5" customHeight="1">
      <c r="F36" s="289"/>
      <c r="G36" s="289"/>
      <c r="H36" s="289"/>
      <c r="I36" s="289"/>
      <c r="Q36" s="297"/>
      <c r="R36" s="297"/>
      <c r="S36" s="297"/>
      <c r="T36" s="297"/>
      <c r="U36" s="297"/>
      <c r="X36" s="312"/>
    </row>
    <row r="37" spans="6:24" ht="19.5" customHeight="1">
      <c r="F37" s="289"/>
      <c r="G37" s="289"/>
      <c r="H37" s="289"/>
      <c r="I37" s="289"/>
      <c r="K37" s="287"/>
      <c r="L37" s="287"/>
      <c r="M37" s="287"/>
      <c r="N37" s="287"/>
      <c r="O37" s="287"/>
      <c r="P37" s="287"/>
      <c r="Q37" s="297"/>
      <c r="R37" s="297"/>
      <c r="S37" s="297"/>
      <c r="T37" s="297"/>
      <c r="U37" s="297"/>
      <c r="X37" s="312"/>
    </row>
    <row r="38" spans="6:24" ht="19.5" customHeight="1">
      <c r="F38" s="289"/>
      <c r="G38" s="289"/>
      <c r="H38" s="289"/>
      <c r="I38" s="289"/>
      <c r="K38" s="287"/>
      <c r="L38" s="287"/>
      <c r="M38" s="289"/>
      <c r="N38" s="289"/>
      <c r="O38" s="289"/>
      <c r="P38" s="289"/>
      <c r="Q38" s="297"/>
      <c r="R38" s="297"/>
      <c r="S38" s="297"/>
      <c r="T38" s="297"/>
      <c r="U38" s="297"/>
      <c r="X38" s="312"/>
    </row>
    <row r="39" spans="11:16" ht="19.5" customHeight="1">
      <c r="K39" s="289"/>
      <c r="L39" s="289"/>
      <c r="M39" s="294"/>
      <c r="N39" s="295"/>
      <c r="O39" s="294"/>
      <c r="P39" s="295"/>
    </row>
    <row r="40" spans="11:16" ht="19.5" customHeight="1">
      <c r="K40" s="298"/>
      <c r="L40" s="298"/>
      <c r="M40" s="294"/>
      <c r="N40" s="294"/>
      <c r="O40" s="294"/>
      <c r="P40" s="299"/>
    </row>
    <row r="41" spans="11:16" ht="19.5" customHeight="1">
      <c r="K41" s="289"/>
      <c r="L41" s="289"/>
      <c r="M41" s="294"/>
      <c r="N41" s="294"/>
      <c r="O41" s="294"/>
      <c r="P41" s="299"/>
    </row>
  </sheetData>
  <sheetProtection/>
  <mergeCells count="16">
    <mergeCell ref="A3:D3"/>
    <mergeCell ref="B4:C4"/>
    <mergeCell ref="B6:C6"/>
    <mergeCell ref="B8:C8"/>
    <mergeCell ref="B10:C10"/>
    <mergeCell ref="A11:G11"/>
    <mergeCell ref="A25:D25"/>
    <mergeCell ref="B26:C26"/>
    <mergeCell ref="B27:C27"/>
    <mergeCell ref="A28:D28"/>
    <mergeCell ref="A12:I12"/>
    <mergeCell ref="A16:D16"/>
    <mergeCell ref="B17:C17"/>
    <mergeCell ref="B18:C18"/>
    <mergeCell ref="B19:C19"/>
    <mergeCell ref="A20:D20"/>
  </mergeCells>
  <printOptions horizontalCentered="1"/>
  <pageMargins left="0.3937007874015748" right="0.3937007874015748" top="0.8661417322834646" bottom="0.7874015748031497" header="0.5118110236220472" footer="0.3937007874015748"/>
  <pageSetup firstPageNumber="32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showGridLines="0" zoomScalePageLayoutView="0" workbookViewId="0" topLeftCell="A1">
      <selection activeCell="C9" sqref="C9"/>
    </sheetView>
  </sheetViews>
  <sheetFormatPr defaultColWidth="10.625" defaultRowHeight="19.5" customHeight="1"/>
  <cols>
    <col min="1" max="1" width="2.625" style="324" customWidth="1"/>
    <col min="2" max="2" width="3.125" style="324" customWidth="1"/>
    <col min="3" max="3" width="7.625" style="324" customWidth="1"/>
    <col min="4" max="6" width="2.875" style="324" customWidth="1"/>
    <col min="7" max="10" width="2.75390625" style="324" customWidth="1"/>
    <col min="11" max="13" width="2.625" style="324" customWidth="1"/>
    <col min="14" max="17" width="2.75390625" style="324" customWidth="1"/>
    <col min="18" max="20" width="2.625" style="324" customWidth="1"/>
    <col min="21" max="24" width="2.75390625" style="324" customWidth="1"/>
    <col min="25" max="27" width="2.625" style="324" customWidth="1"/>
    <col min="28" max="31" width="2.75390625" style="324" customWidth="1"/>
    <col min="32" max="32" width="2.625" style="324" customWidth="1"/>
    <col min="33" max="33" width="5.625" style="324" customWidth="1"/>
    <col min="34" max="16384" width="10.625" style="324" customWidth="1"/>
  </cols>
  <sheetData>
    <row r="1" spans="2:16" s="323" customFormat="1" ht="26.25" customHeight="1">
      <c r="B1" s="523" t="s">
        <v>447</v>
      </c>
      <c r="D1" s="524"/>
      <c r="E1" s="524"/>
      <c r="F1" s="524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2:30" ht="27" customHeight="1">
      <c r="B2" s="526" t="s">
        <v>261</v>
      </c>
      <c r="Y2" s="527"/>
      <c r="Z2" s="527"/>
      <c r="AA2" s="527"/>
      <c r="AB2" s="527"/>
      <c r="AC2" s="527"/>
      <c r="AD2" s="527"/>
    </row>
    <row r="3" spans="1:45" ht="12.75" customHeight="1">
      <c r="A3" s="528"/>
      <c r="B3" s="529"/>
      <c r="C3" s="530"/>
      <c r="D3" s="530"/>
      <c r="E3" s="530"/>
      <c r="F3" s="530"/>
      <c r="G3" s="530"/>
      <c r="H3" s="530"/>
      <c r="I3" s="530"/>
      <c r="J3" s="530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2" t="s">
        <v>277</v>
      </c>
      <c r="AF3" s="325"/>
      <c r="AG3" s="325"/>
      <c r="AH3" s="325"/>
      <c r="AI3" s="325"/>
      <c r="AJ3" s="325"/>
      <c r="AK3" s="325"/>
      <c r="AM3" s="326"/>
      <c r="AP3" s="326"/>
      <c r="AS3" s="325"/>
    </row>
    <row r="4" spans="1:38" ht="25.5" customHeight="1">
      <c r="A4" s="528"/>
      <c r="B4" s="1027" t="s">
        <v>310</v>
      </c>
      <c r="C4" s="1028"/>
      <c r="D4" s="1031" t="s">
        <v>242</v>
      </c>
      <c r="E4" s="1031"/>
      <c r="F4" s="1031"/>
      <c r="G4" s="1031"/>
      <c r="H4" s="1031"/>
      <c r="I4" s="1031"/>
      <c r="J4" s="1031"/>
      <c r="K4" s="1031" t="s">
        <v>319</v>
      </c>
      <c r="L4" s="1031"/>
      <c r="M4" s="1031"/>
      <c r="N4" s="1031"/>
      <c r="O4" s="1031"/>
      <c r="P4" s="1031"/>
      <c r="Q4" s="1031"/>
      <c r="R4" s="1032" t="s">
        <v>329</v>
      </c>
      <c r="S4" s="1031"/>
      <c r="T4" s="1031"/>
      <c r="U4" s="1031"/>
      <c r="V4" s="1031"/>
      <c r="W4" s="1031"/>
      <c r="X4" s="1033"/>
      <c r="Y4" s="1031" t="s">
        <v>446</v>
      </c>
      <c r="Z4" s="1031"/>
      <c r="AA4" s="1031"/>
      <c r="AB4" s="1031"/>
      <c r="AC4" s="1031"/>
      <c r="AD4" s="1031"/>
      <c r="AE4" s="1034"/>
      <c r="AF4" s="327"/>
      <c r="AG4" s="328"/>
      <c r="AH4" s="328"/>
      <c r="AI4" s="329"/>
      <c r="AL4" s="327"/>
    </row>
    <row r="5" spans="1:38" ht="25.5" customHeight="1">
      <c r="A5" s="528"/>
      <c r="B5" s="1029"/>
      <c r="C5" s="1030"/>
      <c r="D5" s="1035" t="s">
        <v>279</v>
      </c>
      <c r="E5" s="1035"/>
      <c r="F5" s="1035"/>
      <c r="G5" s="933" t="s">
        <v>280</v>
      </c>
      <c r="H5" s="933"/>
      <c r="I5" s="933"/>
      <c r="J5" s="933"/>
      <c r="K5" s="1035" t="s">
        <v>279</v>
      </c>
      <c r="L5" s="1035"/>
      <c r="M5" s="1035"/>
      <c r="N5" s="933" t="s">
        <v>280</v>
      </c>
      <c r="O5" s="933"/>
      <c r="P5" s="933"/>
      <c r="Q5" s="933"/>
      <c r="R5" s="1036" t="s">
        <v>279</v>
      </c>
      <c r="S5" s="1035"/>
      <c r="T5" s="1035"/>
      <c r="U5" s="933" t="s">
        <v>280</v>
      </c>
      <c r="V5" s="933"/>
      <c r="W5" s="933"/>
      <c r="X5" s="927"/>
      <c r="Y5" s="1035" t="s">
        <v>279</v>
      </c>
      <c r="Z5" s="1035"/>
      <c r="AA5" s="1035"/>
      <c r="AB5" s="933" t="s">
        <v>280</v>
      </c>
      <c r="AC5" s="933"/>
      <c r="AD5" s="933"/>
      <c r="AE5" s="1037"/>
      <c r="AF5" s="327"/>
      <c r="AG5" s="328"/>
      <c r="AH5" s="328"/>
      <c r="AI5" s="330"/>
      <c r="AL5" s="331"/>
    </row>
    <row r="6" spans="1:38" ht="25.5" customHeight="1">
      <c r="A6" s="528"/>
      <c r="B6" s="1038" t="s">
        <v>281</v>
      </c>
      <c r="C6" s="929"/>
      <c r="D6" s="1039">
        <v>1466</v>
      </c>
      <c r="E6" s="1039"/>
      <c r="F6" s="1039"/>
      <c r="G6" s="1039">
        <v>3919998</v>
      </c>
      <c r="H6" s="1039"/>
      <c r="I6" s="1039"/>
      <c r="J6" s="1039"/>
      <c r="K6" s="1039">
        <v>1450</v>
      </c>
      <c r="L6" s="1039"/>
      <c r="M6" s="1039"/>
      <c r="N6" s="1039">
        <v>3948713</v>
      </c>
      <c r="O6" s="1039"/>
      <c r="P6" s="1039"/>
      <c r="Q6" s="1039"/>
      <c r="R6" s="1040">
        <v>1470</v>
      </c>
      <c r="S6" s="1041"/>
      <c r="T6" s="1041"/>
      <c r="U6" s="1041">
        <v>3982377</v>
      </c>
      <c r="V6" s="1041"/>
      <c r="W6" s="1041"/>
      <c r="X6" s="1042"/>
      <c r="Y6" s="1041">
        <v>1459</v>
      </c>
      <c r="Z6" s="1041"/>
      <c r="AA6" s="1041"/>
      <c r="AB6" s="1041">
        <v>4000009</v>
      </c>
      <c r="AC6" s="1041"/>
      <c r="AD6" s="1041"/>
      <c r="AE6" s="1043"/>
      <c r="AF6" s="332"/>
      <c r="AG6" s="328"/>
      <c r="AH6" s="328"/>
      <c r="AI6" s="333"/>
      <c r="AL6" s="334"/>
    </row>
    <row r="7" spans="1:38" ht="25.5" customHeight="1">
      <c r="A7" s="528"/>
      <c r="B7" s="1038" t="s">
        <v>161</v>
      </c>
      <c r="C7" s="929"/>
      <c r="D7" s="1039">
        <v>292</v>
      </c>
      <c r="E7" s="1039"/>
      <c r="F7" s="1039"/>
      <c r="G7" s="1039">
        <v>590078</v>
      </c>
      <c r="H7" s="1039"/>
      <c r="I7" s="1039"/>
      <c r="J7" s="1039"/>
      <c r="K7" s="1039">
        <v>288</v>
      </c>
      <c r="L7" s="1039"/>
      <c r="M7" s="1039"/>
      <c r="N7" s="1039">
        <v>605124</v>
      </c>
      <c r="O7" s="1039"/>
      <c r="P7" s="1039"/>
      <c r="Q7" s="1039"/>
      <c r="R7" s="1040">
        <v>300</v>
      </c>
      <c r="S7" s="1041"/>
      <c r="T7" s="1041"/>
      <c r="U7" s="1041">
        <v>609725</v>
      </c>
      <c r="V7" s="1041"/>
      <c r="W7" s="1041"/>
      <c r="X7" s="1042"/>
      <c r="Y7" s="1041">
        <v>307</v>
      </c>
      <c r="Z7" s="1041"/>
      <c r="AA7" s="1041"/>
      <c r="AB7" s="1041">
        <v>637167</v>
      </c>
      <c r="AC7" s="1041"/>
      <c r="AD7" s="1041"/>
      <c r="AE7" s="1043"/>
      <c r="AF7" s="332"/>
      <c r="AG7" s="328"/>
      <c r="AH7" s="328"/>
      <c r="AI7" s="335"/>
      <c r="AL7" s="334"/>
    </row>
    <row r="8" spans="1:38" ht="13.5">
      <c r="A8" s="528"/>
      <c r="B8" s="1038" t="s">
        <v>162</v>
      </c>
      <c r="C8" s="929"/>
      <c r="D8" s="1046">
        <v>-1505</v>
      </c>
      <c r="E8" s="1046"/>
      <c r="F8" s="1046"/>
      <c r="G8" s="1047">
        <v>4510076</v>
      </c>
      <c r="H8" s="1048"/>
      <c r="I8" s="1048"/>
      <c r="J8" s="1049"/>
      <c r="K8" s="1046">
        <v>-1491</v>
      </c>
      <c r="L8" s="1046"/>
      <c r="M8" s="1046"/>
      <c r="N8" s="1047">
        <v>4553837</v>
      </c>
      <c r="O8" s="1048"/>
      <c r="P8" s="1048"/>
      <c r="Q8" s="1049"/>
      <c r="R8" s="1053">
        <v>-1507</v>
      </c>
      <c r="S8" s="1054"/>
      <c r="T8" s="1054"/>
      <c r="U8" s="1055">
        <v>4592102</v>
      </c>
      <c r="V8" s="1056"/>
      <c r="W8" s="1056"/>
      <c r="X8" s="1056"/>
      <c r="Y8" s="1054">
        <v>-1497</v>
      </c>
      <c r="Z8" s="1054"/>
      <c r="AA8" s="1054"/>
      <c r="AB8" s="1055">
        <f>AB6+AB7</f>
        <v>4637176</v>
      </c>
      <c r="AC8" s="1056"/>
      <c r="AD8" s="1056"/>
      <c r="AE8" s="1059"/>
      <c r="AF8" s="327"/>
      <c r="AG8" s="328"/>
      <c r="AH8" s="328"/>
      <c r="AI8" s="330"/>
      <c r="AL8" s="331"/>
    </row>
    <row r="9" spans="1:38" ht="13.5">
      <c r="A9" s="528"/>
      <c r="B9" s="1044"/>
      <c r="C9" s="1045"/>
      <c r="D9" s="1050">
        <v>1758</v>
      </c>
      <c r="E9" s="1061"/>
      <c r="F9" s="1062"/>
      <c r="G9" s="1050"/>
      <c r="H9" s="1051"/>
      <c r="I9" s="1051"/>
      <c r="J9" s="1052"/>
      <c r="K9" s="1050">
        <v>1738</v>
      </c>
      <c r="L9" s="1061"/>
      <c r="M9" s="1062"/>
      <c r="N9" s="1050"/>
      <c r="O9" s="1051"/>
      <c r="P9" s="1051"/>
      <c r="Q9" s="1052"/>
      <c r="R9" s="1058">
        <v>1770</v>
      </c>
      <c r="S9" s="1063"/>
      <c r="T9" s="1064"/>
      <c r="U9" s="1057"/>
      <c r="V9" s="1058"/>
      <c r="W9" s="1058"/>
      <c r="X9" s="1058"/>
      <c r="Y9" s="1057">
        <v>1766</v>
      </c>
      <c r="Z9" s="1063"/>
      <c r="AA9" s="1064"/>
      <c r="AB9" s="1057"/>
      <c r="AC9" s="1058"/>
      <c r="AD9" s="1058"/>
      <c r="AE9" s="1060"/>
      <c r="AF9" s="327"/>
      <c r="AG9" s="328"/>
      <c r="AH9" s="328"/>
      <c r="AI9" s="336"/>
      <c r="AL9" s="331"/>
    </row>
    <row r="10" spans="1:45" ht="16.5" customHeight="1">
      <c r="A10" s="528"/>
      <c r="B10" s="1065" t="s">
        <v>282</v>
      </c>
      <c r="C10" s="1065"/>
      <c r="D10" s="1065"/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5"/>
      <c r="P10" s="1065"/>
      <c r="Q10" s="1065"/>
      <c r="R10" s="1065"/>
      <c r="S10" s="1065"/>
      <c r="T10" s="1065"/>
      <c r="U10" s="1065"/>
      <c r="V10" s="1065"/>
      <c r="W10" s="1065"/>
      <c r="X10" s="1065"/>
      <c r="Y10" s="1065"/>
      <c r="Z10" s="1065"/>
      <c r="AA10" s="1065"/>
      <c r="AB10" s="1065"/>
      <c r="AC10" s="1065"/>
      <c r="AD10" s="1065"/>
      <c r="AE10" s="1065"/>
      <c r="AF10" s="325"/>
      <c r="AG10" s="325"/>
      <c r="AH10" s="325"/>
      <c r="AI10" s="325"/>
      <c r="AJ10" s="325"/>
      <c r="AK10" s="325"/>
      <c r="AL10" s="327"/>
      <c r="AM10" s="327"/>
      <c r="AN10" s="327"/>
      <c r="AO10" s="327"/>
      <c r="AP10" s="327"/>
      <c r="AQ10" s="327"/>
      <c r="AR10" s="327"/>
      <c r="AS10" s="327"/>
    </row>
    <row r="11" spans="32:45" ht="16.5" customHeight="1">
      <c r="AF11" s="325"/>
      <c r="AG11" s="325"/>
      <c r="AH11" s="325"/>
      <c r="AI11" s="325"/>
      <c r="AJ11" s="325"/>
      <c r="AK11" s="325"/>
      <c r="AL11" s="327"/>
      <c r="AM11" s="327"/>
      <c r="AN11" s="327"/>
      <c r="AO11" s="327"/>
      <c r="AP11" s="327"/>
      <c r="AQ11" s="327"/>
      <c r="AR11" s="327"/>
      <c r="AS11" s="327"/>
    </row>
    <row r="12" spans="3:45" ht="16.5" customHeight="1"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337"/>
      <c r="R12" s="337"/>
      <c r="S12" s="337"/>
      <c r="T12" s="337"/>
      <c r="U12" s="337"/>
      <c r="V12" s="337"/>
      <c r="W12" s="337"/>
      <c r="X12" s="337"/>
      <c r="Y12" s="338"/>
      <c r="Z12" s="338"/>
      <c r="AA12" s="338"/>
      <c r="AB12" s="338"/>
      <c r="AC12" s="338"/>
      <c r="AD12" s="338"/>
      <c r="AF12" s="325"/>
      <c r="AG12" s="325"/>
      <c r="AH12" s="326"/>
      <c r="AI12" s="326"/>
      <c r="AJ12" s="326"/>
      <c r="AK12" s="326"/>
      <c r="AL12" s="327"/>
      <c r="AM12" s="327"/>
      <c r="AN12" s="327"/>
      <c r="AO12" s="327"/>
      <c r="AP12" s="327"/>
      <c r="AQ12" s="327"/>
      <c r="AR12" s="327"/>
      <c r="AS12" s="327"/>
    </row>
    <row r="13" spans="3:45" ht="16.5" customHeight="1"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337"/>
      <c r="R13" s="337"/>
      <c r="S13" s="337"/>
      <c r="T13" s="337"/>
      <c r="U13" s="337"/>
      <c r="V13" s="337"/>
      <c r="W13" s="337"/>
      <c r="X13" s="337"/>
      <c r="Y13" s="338"/>
      <c r="Z13" s="338"/>
      <c r="AA13" s="338"/>
      <c r="AB13" s="338"/>
      <c r="AC13" s="338"/>
      <c r="AD13" s="338"/>
      <c r="AF13" s="325"/>
      <c r="AG13" s="325"/>
      <c r="AH13" s="326"/>
      <c r="AI13" s="326"/>
      <c r="AJ13" s="326"/>
      <c r="AK13" s="326"/>
      <c r="AL13" s="327"/>
      <c r="AM13" s="327"/>
      <c r="AN13" s="327"/>
      <c r="AO13" s="327"/>
      <c r="AP13" s="327"/>
      <c r="AQ13" s="327"/>
      <c r="AR13" s="327"/>
      <c r="AS13" s="327"/>
    </row>
    <row r="14" spans="3:45" ht="16.5" customHeight="1"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337"/>
      <c r="R14" s="337"/>
      <c r="S14" s="337"/>
      <c r="T14" s="337"/>
      <c r="U14" s="337"/>
      <c r="V14" s="337"/>
      <c r="W14" s="337"/>
      <c r="X14" s="337"/>
      <c r="Y14" s="338"/>
      <c r="Z14" s="338"/>
      <c r="AA14" s="338"/>
      <c r="AB14" s="338"/>
      <c r="AC14" s="338"/>
      <c r="AD14" s="338"/>
      <c r="AF14" s="325"/>
      <c r="AG14" s="325"/>
      <c r="AH14" s="326"/>
      <c r="AI14" s="326"/>
      <c r="AJ14" s="326"/>
      <c r="AK14" s="326"/>
      <c r="AL14" s="327"/>
      <c r="AM14" s="327"/>
      <c r="AN14" s="327"/>
      <c r="AO14" s="327"/>
      <c r="AP14" s="327"/>
      <c r="AQ14" s="327"/>
      <c r="AR14" s="327"/>
      <c r="AS14" s="327"/>
    </row>
    <row r="15" spans="3:45" ht="16.5" customHeight="1"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337"/>
      <c r="R15" s="337"/>
      <c r="S15" s="337"/>
      <c r="T15" s="337"/>
      <c r="U15" s="337"/>
      <c r="V15" s="337"/>
      <c r="W15" s="337"/>
      <c r="X15" s="337"/>
      <c r="Y15" s="338"/>
      <c r="Z15" s="338"/>
      <c r="AA15" s="338"/>
      <c r="AB15" s="338"/>
      <c r="AC15" s="338"/>
      <c r="AD15" s="338"/>
      <c r="AF15" s="325"/>
      <c r="AG15" s="325"/>
      <c r="AH15" s="326"/>
      <c r="AI15" s="326"/>
      <c r="AJ15" s="326"/>
      <c r="AK15" s="326"/>
      <c r="AL15" s="327"/>
      <c r="AM15" s="327"/>
      <c r="AN15" s="327"/>
      <c r="AO15" s="327"/>
      <c r="AP15" s="327"/>
      <c r="AQ15" s="327"/>
      <c r="AR15" s="327"/>
      <c r="AS15" s="327"/>
    </row>
    <row r="16" spans="2:45" ht="17.25">
      <c r="B16" s="534" t="s">
        <v>450</v>
      </c>
      <c r="D16" s="535"/>
      <c r="E16" s="535"/>
      <c r="F16" s="535"/>
      <c r="G16" s="339"/>
      <c r="H16" s="339"/>
      <c r="I16" s="339"/>
      <c r="J16" s="339"/>
      <c r="Q16" s="339"/>
      <c r="R16" s="339"/>
      <c r="S16" s="339"/>
      <c r="T16" s="337"/>
      <c r="U16" s="536"/>
      <c r="V16" s="536"/>
      <c r="W16" s="536"/>
      <c r="X16" s="536"/>
      <c r="Y16" s="338"/>
      <c r="Z16" s="338"/>
      <c r="AA16" s="338"/>
      <c r="AB16" s="338"/>
      <c r="AC16" s="338"/>
      <c r="AD16" s="338"/>
      <c r="AF16" s="339"/>
      <c r="AG16" s="340"/>
      <c r="AH16" s="337"/>
      <c r="AI16" s="341"/>
      <c r="AJ16" s="337"/>
      <c r="AK16" s="341"/>
      <c r="AL16" s="342"/>
      <c r="AM16" s="342"/>
      <c r="AN16" s="342"/>
      <c r="AO16" s="342"/>
      <c r="AP16" s="342"/>
      <c r="AQ16" s="342"/>
      <c r="AR16" s="342"/>
      <c r="AS16" s="342"/>
    </row>
    <row r="17" spans="3:45" ht="15" customHeight="1"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39"/>
      <c r="AG17" s="339"/>
      <c r="AH17" s="337"/>
      <c r="AI17" s="337"/>
      <c r="AJ17" s="337"/>
      <c r="AK17" s="338"/>
      <c r="AL17" s="327"/>
      <c r="AM17" s="327"/>
      <c r="AN17" s="327"/>
      <c r="AO17" s="327"/>
      <c r="AP17" s="327"/>
      <c r="AQ17" s="327"/>
      <c r="AR17" s="327"/>
      <c r="AS17" s="327"/>
    </row>
    <row r="18" spans="2:49" ht="30.75" customHeight="1">
      <c r="B18" s="1066" t="s">
        <v>266</v>
      </c>
      <c r="C18" s="1031"/>
      <c r="D18" s="917" t="s">
        <v>283</v>
      </c>
      <c r="E18" s="918"/>
      <c r="F18" s="918"/>
      <c r="G18" s="919"/>
      <c r="H18" s="1031" t="s">
        <v>284</v>
      </c>
      <c r="I18" s="1031"/>
      <c r="J18" s="1031"/>
      <c r="K18" s="1031"/>
      <c r="L18" s="1031"/>
      <c r="M18" s="1031" t="s">
        <v>285</v>
      </c>
      <c r="N18" s="1031"/>
      <c r="O18" s="1031"/>
      <c r="P18" s="1031"/>
      <c r="Q18" s="1031"/>
      <c r="R18" s="1031" t="s">
        <v>163</v>
      </c>
      <c r="S18" s="1031"/>
      <c r="T18" s="1031"/>
      <c r="U18" s="1031"/>
      <c r="V18" s="1031"/>
      <c r="W18" s="1031" t="s">
        <v>286</v>
      </c>
      <c r="X18" s="1031"/>
      <c r="Y18" s="1031"/>
      <c r="Z18" s="1031"/>
      <c r="AA18" s="1031"/>
      <c r="AB18" s="1033" t="s">
        <v>171</v>
      </c>
      <c r="AC18" s="1067"/>
      <c r="AD18" s="1067"/>
      <c r="AE18" s="1068"/>
      <c r="AF18" s="325"/>
      <c r="AG18" s="325"/>
      <c r="AH18" s="325"/>
      <c r="AI18" s="476"/>
      <c r="AJ18" s="325"/>
      <c r="AK18" s="325"/>
      <c r="AL18" s="325"/>
      <c r="AM18" s="325"/>
      <c r="AN18" s="325"/>
      <c r="AO18" s="325"/>
      <c r="AQ18" s="326"/>
      <c r="AT18" s="326"/>
      <c r="AW18" s="325"/>
    </row>
    <row r="19" spans="2:49" ht="14.25" customHeight="1">
      <c r="B19" s="1069" t="s">
        <v>281</v>
      </c>
      <c r="C19" s="1036"/>
      <c r="D19" s="1070" t="s">
        <v>164</v>
      </c>
      <c r="E19" s="1071"/>
      <c r="F19" s="1071"/>
      <c r="G19" s="1072"/>
      <c r="H19" s="1073" t="s">
        <v>451</v>
      </c>
      <c r="I19" s="1073"/>
      <c r="J19" s="1073"/>
      <c r="K19" s="1073"/>
      <c r="L19" s="1073"/>
      <c r="M19" s="1073" t="s">
        <v>452</v>
      </c>
      <c r="N19" s="1073"/>
      <c r="O19" s="1073"/>
      <c r="P19" s="1073"/>
      <c r="Q19" s="1073"/>
      <c r="R19" s="1073" t="s">
        <v>453</v>
      </c>
      <c r="S19" s="1073"/>
      <c r="T19" s="1073"/>
      <c r="U19" s="1073"/>
      <c r="V19" s="1073"/>
      <c r="W19" s="1073" t="s">
        <v>451</v>
      </c>
      <c r="X19" s="1073"/>
      <c r="Y19" s="1073"/>
      <c r="Z19" s="1073"/>
      <c r="AA19" s="1073"/>
      <c r="AB19" s="1070" t="s">
        <v>165</v>
      </c>
      <c r="AC19" s="1071"/>
      <c r="AD19" s="1071"/>
      <c r="AE19" s="1074"/>
      <c r="AF19" s="343"/>
      <c r="AG19" s="343"/>
      <c r="AH19" s="344"/>
      <c r="AJ19" s="325"/>
      <c r="AK19" s="325"/>
      <c r="AL19" s="326"/>
      <c r="AM19" s="326"/>
      <c r="AN19" s="326"/>
      <c r="AO19" s="326"/>
      <c r="AP19" s="327"/>
      <c r="AQ19" s="327"/>
      <c r="AR19" s="327"/>
      <c r="AS19" s="327"/>
      <c r="AT19" s="327"/>
      <c r="AU19" s="327"/>
      <c r="AV19" s="327"/>
      <c r="AW19" s="327"/>
    </row>
    <row r="20" spans="2:49" ht="14.25" customHeight="1">
      <c r="B20" s="1069"/>
      <c r="C20" s="1036"/>
      <c r="D20" s="1075">
        <v>1459</v>
      </c>
      <c r="E20" s="1076"/>
      <c r="F20" s="1076"/>
      <c r="G20" s="1077"/>
      <c r="H20" s="1081">
        <v>8825453</v>
      </c>
      <c r="I20" s="1082"/>
      <c r="J20" s="1082"/>
      <c r="K20" s="1082"/>
      <c r="L20" s="1083"/>
      <c r="M20" s="1081">
        <v>1467476</v>
      </c>
      <c r="N20" s="1082"/>
      <c r="O20" s="1082"/>
      <c r="P20" s="1082"/>
      <c r="Q20" s="1083"/>
      <c r="R20" s="1081">
        <v>600992</v>
      </c>
      <c r="S20" s="1082"/>
      <c r="T20" s="1082"/>
      <c r="U20" s="1082"/>
      <c r="V20" s="1083"/>
      <c r="W20" s="1087">
        <v>6756985</v>
      </c>
      <c r="X20" s="1087"/>
      <c r="Y20" s="1087"/>
      <c r="Z20" s="1087"/>
      <c r="AA20" s="1087"/>
      <c r="AB20" s="1081">
        <v>4000009</v>
      </c>
      <c r="AC20" s="1082"/>
      <c r="AD20" s="1082"/>
      <c r="AE20" s="1088"/>
      <c r="AF20" s="345"/>
      <c r="AG20" s="345"/>
      <c r="AH20" s="325"/>
      <c r="AJ20" s="326"/>
      <c r="AK20" s="326"/>
      <c r="AL20" s="337"/>
      <c r="AM20" s="341"/>
      <c r="AN20" s="337"/>
      <c r="AO20" s="341"/>
      <c r="AP20" s="327"/>
      <c r="AQ20" s="327"/>
      <c r="AR20" s="327"/>
      <c r="AS20" s="327"/>
      <c r="AT20" s="327"/>
      <c r="AU20" s="327"/>
      <c r="AV20" s="327"/>
      <c r="AW20" s="327"/>
    </row>
    <row r="21" spans="2:49" ht="14.25" customHeight="1">
      <c r="B21" s="1069"/>
      <c r="C21" s="1036"/>
      <c r="D21" s="1078"/>
      <c r="E21" s="1079"/>
      <c r="F21" s="1079"/>
      <c r="G21" s="1080"/>
      <c r="H21" s="1084"/>
      <c r="I21" s="1085"/>
      <c r="J21" s="1085"/>
      <c r="K21" s="1085"/>
      <c r="L21" s="1086"/>
      <c r="M21" s="1084"/>
      <c r="N21" s="1085"/>
      <c r="O21" s="1085"/>
      <c r="P21" s="1085"/>
      <c r="Q21" s="1086"/>
      <c r="R21" s="1084"/>
      <c r="S21" s="1085"/>
      <c r="T21" s="1085"/>
      <c r="U21" s="1085"/>
      <c r="V21" s="1086"/>
      <c r="W21" s="1090" t="s">
        <v>448</v>
      </c>
      <c r="X21" s="1090"/>
      <c r="Y21" s="1090"/>
      <c r="Z21" s="1090"/>
      <c r="AA21" s="1090"/>
      <c r="AB21" s="1084"/>
      <c r="AC21" s="1085"/>
      <c r="AD21" s="1085"/>
      <c r="AE21" s="1089"/>
      <c r="AF21" s="346"/>
      <c r="AG21" s="346"/>
      <c r="AH21" s="326"/>
      <c r="AJ21" s="339"/>
      <c r="AK21" s="339"/>
      <c r="AL21" s="337"/>
      <c r="AM21" s="337"/>
      <c r="AN21" s="337"/>
      <c r="AO21" s="338"/>
      <c r="AP21" s="327"/>
      <c r="AQ21" s="327"/>
      <c r="AR21" s="327"/>
      <c r="AS21" s="327"/>
      <c r="AT21" s="327"/>
      <c r="AU21" s="327"/>
      <c r="AV21" s="327"/>
      <c r="AW21" s="327"/>
    </row>
    <row r="22" spans="2:49" ht="14.25" customHeight="1">
      <c r="B22" s="1038" t="s">
        <v>161</v>
      </c>
      <c r="C22" s="929"/>
      <c r="D22" s="1070" t="s">
        <v>164</v>
      </c>
      <c r="E22" s="1071"/>
      <c r="F22" s="1071"/>
      <c r="G22" s="1072"/>
      <c r="H22" s="1091" t="s">
        <v>165</v>
      </c>
      <c r="I22" s="1091"/>
      <c r="J22" s="1091"/>
      <c r="K22" s="1091"/>
      <c r="L22" s="1091"/>
      <c r="M22" s="1091" t="s">
        <v>165</v>
      </c>
      <c r="N22" s="1091"/>
      <c r="O22" s="1091"/>
      <c r="P22" s="1091"/>
      <c r="Q22" s="1091"/>
      <c r="R22" s="1091" t="s">
        <v>165</v>
      </c>
      <c r="S22" s="1091"/>
      <c r="T22" s="1091"/>
      <c r="U22" s="1091"/>
      <c r="V22" s="1091"/>
      <c r="W22" s="1091" t="s">
        <v>287</v>
      </c>
      <c r="X22" s="1091"/>
      <c r="Y22" s="1091"/>
      <c r="Z22" s="1091"/>
      <c r="AA22" s="1091"/>
      <c r="AB22" s="1070" t="s">
        <v>165</v>
      </c>
      <c r="AC22" s="1071"/>
      <c r="AD22" s="1071"/>
      <c r="AE22" s="1074"/>
      <c r="AF22" s="343"/>
      <c r="AG22" s="343"/>
      <c r="AH22" s="341"/>
      <c r="AJ22" s="326"/>
      <c r="AK22" s="326"/>
      <c r="AL22" s="337"/>
      <c r="AM22" s="337"/>
      <c r="AN22" s="337"/>
      <c r="AO22" s="338"/>
      <c r="AP22" s="327"/>
      <c r="AQ22" s="327"/>
      <c r="AR22" s="327"/>
      <c r="AS22" s="327"/>
      <c r="AT22" s="327"/>
      <c r="AU22" s="327"/>
      <c r="AV22" s="327"/>
      <c r="AW22" s="327"/>
    </row>
    <row r="23" spans="2:49" ht="14.25" customHeight="1">
      <c r="B23" s="1038"/>
      <c r="C23" s="929"/>
      <c r="D23" s="1075">
        <v>307</v>
      </c>
      <c r="E23" s="1076"/>
      <c r="F23" s="1076"/>
      <c r="G23" s="1077"/>
      <c r="H23" s="1081">
        <v>303578719</v>
      </c>
      <c r="I23" s="1082"/>
      <c r="J23" s="1082"/>
      <c r="K23" s="1082"/>
      <c r="L23" s="1083"/>
      <c r="M23" s="1081">
        <v>39171525</v>
      </c>
      <c r="N23" s="1082"/>
      <c r="O23" s="1082"/>
      <c r="P23" s="1082"/>
      <c r="Q23" s="1083"/>
      <c r="R23" s="1081">
        <v>7795848</v>
      </c>
      <c r="S23" s="1082"/>
      <c r="T23" s="1082"/>
      <c r="U23" s="1082"/>
      <c r="V23" s="1083"/>
      <c r="W23" s="1092">
        <v>256611346</v>
      </c>
      <c r="X23" s="1092"/>
      <c r="Y23" s="1092"/>
      <c r="Z23" s="1092"/>
      <c r="AA23" s="1092"/>
      <c r="AB23" s="1081">
        <v>637167</v>
      </c>
      <c r="AC23" s="1082"/>
      <c r="AD23" s="1082"/>
      <c r="AE23" s="1088"/>
      <c r="AF23" s="345"/>
      <c r="AG23" s="345"/>
      <c r="AH23" s="345"/>
      <c r="AL23" s="347"/>
      <c r="AM23" s="347"/>
      <c r="AN23" s="347"/>
      <c r="AO23" s="347"/>
      <c r="AP23" s="327"/>
      <c r="AQ23" s="327"/>
      <c r="AR23" s="327"/>
      <c r="AS23" s="327"/>
      <c r="AT23" s="327"/>
      <c r="AU23" s="327"/>
      <c r="AV23" s="327"/>
      <c r="AW23" s="327"/>
    </row>
    <row r="24" spans="2:49" ht="14.25" customHeight="1">
      <c r="B24" s="1038"/>
      <c r="C24" s="929"/>
      <c r="D24" s="1078"/>
      <c r="E24" s="1079"/>
      <c r="F24" s="1079"/>
      <c r="G24" s="1080"/>
      <c r="H24" s="1084"/>
      <c r="I24" s="1085"/>
      <c r="J24" s="1085"/>
      <c r="K24" s="1085"/>
      <c r="L24" s="1086"/>
      <c r="M24" s="1084"/>
      <c r="N24" s="1085"/>
      <c r="O24" s="1085"/>
      <c r="P24" s="1085"/>
      <c r="Q24" s="1086"/>
      <c r="R24" s="1084"/>
      <c r="S24" s="1085"/>
      <c r="T24" s="1085"/>
      <c r="U24" s="1085"/>
      <c r="V24" s="1086"/>
      <c r="W24" s="1090" t="s">
        <v>449</v>
      </c>
      <c r="X24" s="1090"/>
      <c r="Y24" s="1090"/>
      <c r="Z24" s="1090"/>
      <c r="AA24" s="1090"/>
      <c r="AB24" s="1084"/>
      <c r="AC24" s="1085"/>
      <c r="AD24" s="1085"/>
      <c r="AE24" s="1089"/>
      <c r="AF24" s="346"/>
      <c r="AG24" s="346"/>
      <c r="AH24" s="325"/>
      <c r="AI24" s="476"/>
      <c r="AJ24" s="325"/>
      <c r="AK24" s="325"/>
      <c r="AL24" s="325"/>
      <c r="AM24" s="325"/>
      <c r="AN24" s="325"/>
      <c r="AO24" s="325"/>
      <c r="AQ24" s="326"/>
      <c r="AT24" s="326"/>
      <c r="AW24" s="325"/>
    </row>
    <row r="25" spans="2:50" ht="14.25" customHeight="1">
      <c r="B25" s="1038" t="s">
        <v>166</v>
      </c>
      <c r="C25" s="929"/>
      <c r="D25" s="1070" t="s">
        <v>288</v>
      </c>
      <c r="E25" s="1071"/>
      <c r="F25" s="1071"/>
      <c r="G25" s="1072"/>
      <c r="H25" s="1093"/>
      <c r="I25" s="1094"/>
      <c r="J25" s="1094"/>
      <c r="K25" s="1094"/>
      <c r="L25" s="1095"/>
      <c r="M25" s="1093"/>
      <c r="N25" s="1094"/>
      <c r="O25" s="1094"/>
      <c r="P25" s="1094"/>
      <c r="Q25" s="1095"/>
      <c r="R25" s="1093"/>
      <c r="S25" s="1094"/>
      <c r="T25" s="1094"/>
      <c r="U25" s="1094"/>
      <c r="V25" s="1095"/>
      <c r="W25" s="1093"/>
      <c r="X25" s="1094"/>
      <c r="Y25" s="1094"/>
      <c r="Z25" s="1094"/>
      <c r="AA25" s="1095"/>
      <c r="AB25" s="1070" t="s">
        <v>165</v>
      </c>
      <c r="AC25" s="1071"/>
      <c r="AD25" s="1071"/>
      <c r="AE25" s="1074"/>
      <c r="AF25" s="343"/>
      <c r="AG25" s="343"/>
      <c r="AH25" s="344"/>
      <c r="AI25" s="348"/>
      <c r="AJ25" s="325"/>
      <c r="AK25" s="325"/>
      <c r="AL25" s="326"/>
      <c r="AM25" s="326"/>
      <c r="AN25" s="326"/>
      <c r="AO25" s="326"/>
      <c r="AP25" s="348"/>
      <c r="AQ25" s="348"/>
      <c r="AR25" s="348"/>
      <c r="AS25" s="348"/>
      <c r="AT25" s="348"/>
      <c r="AU25" s="348"/>
      <c r="AV25" s="348"/>
      <c r="AW25" s="348"/>
      <c r="AX25" s="348"/>
    </row>
    <row r="26" spans="2:41" ht="14.25" customHeight="1">
      <c r="B26" s="1038"/>
      <c r="C26" s="929"/>
      <c r="D26" s="1102">
        <v>1766</v>
      </c>
      <c r="E26" s="1103"/>
      <c r="F26" s="1103"/>
      <c r="G26" s="1104"/>
      <c r="H26" s="1096"/>
      <c r="I26" s="1097"/>
      <c r="J26" s="1097"/>
      <c r="K26" s="1097"/>
      <c r="L26" s="1098"/>
      <c r="M26" s="1096"/>
      <c r="N26" s="1097"/>
      <c r="O26" s="1097"/>
      <c r="P26" s="1097"/>
      <c r="Q26" s="1098"/>
      <c r="R26" s="1096"/>
      <c r="S26" s="1097"/>
      <c r="T26" s="1097"/>
      <c r="U26" s="1097"/>
      <c r="V26" s="1098"/>
      <c r="W26" s="1096"/>
      <c r="X26" s="1097"/>
      <c r="Y26" s="1097"/>
      <c r="Z26" s="1097"/>
      <c r="AA26" s="1098"/>
      <c r="AB26" s="1105">
        <v>4637176</v>
      </c>
      <c r="AC26" s="1106"/>
      <c r="AD26" s="1106"/>
      <c r="AE26" s="1107"/>
      <c r="AF26" s="345"/>
      <c r="AG26" s="345"/>
      <c r="AH26" s="344"/>
      <c r="AJ26" s="326"/>
      <c r="AK26" s="326"/>
      <c r="AL26" s="337"/>
      <c r="AM26" s="341"/>
      <c r="AN26" s="337"/>
      <c r="AO26" s="341"/>
    </row>
    <row r="27" spans="2:41" ht="14.25" customHeight="1">
      <c r="B27" s="1044"/>
      <c r="C27" s="1045"/>
      <c r="D27" s="1050"/>
      <c r="E27" s="1051"/>
      <c r="F27" s="1051"/>
      <c r="G27" s="1052"/>
      <c r="H27" s="1099"/>
      <c r="I27" s="1100"/>
      <c r="J27" s="1100"/>
      <c r="K27" s="1100"/>
      <c r="L27" s="1101"/>
      <c r="M27" s="1099"/>
      <c r="N27" s="1100"/>
      <c r="O27" s="1100"/>
      <c r="P27" s="1100"/>
      <c r="Q27" s="1101"/>
      <c r="R27" s="1099"/>
      <c r="S27" s="1100"/>
      <c r="T27" s="1100"/>
      <c r="U27" s="1100"/>
      <c r="V27" s="1101"/>
      <c r="W27" s="1099"/>
      <c r="X27" s="1100"/>
      <c r="Y27" s="1100"/>
      <c r="Z27" s="1100"/>
      <c r="AA27" s="1101"/>
      <c r="AB27" s="1057"/>
      <c r="AC27" s="1058"/>
      <c r="AD27" s="1058"/>
      <c r="AE27" s="1060"/>
      <c r="AF27" s="345"/>
      <c r="AG27" s="345"/>
      <c r="AJ27" s="339"/>
      <c r="AK27" s="339"/>
      <c r="AL27" s="337"/>
      <c r="AM27" s="337"/>
      <c r="AN27" s="337"/>
      <c r="AO27" s="338"/>
    </row>
    <row r="28" spans="2:45" ht="19.5" customHeight="1">
      <c r="B28" s="1108" t="s">
        <v>289</v>
      </c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  <c r="R28" s="1108"/>
      <c r="S28" s="1108"/>
      <c r="T28" s="1108"/>
      <c r="U28" s="1108"/>
      <c r="V28" s="1108"/>
      <c r="W28" s="1108"/>
      <c r="X28" s="1108"/>
      <c r="Y28" s="1108"/>
      <c r="Z28" s="1108"/>
      <c r="AA28" s="1108"/>
      <c r="AB28" s="1108"/>
      <c r="AC28" s="528"/>
      <c r="AD28" s="528"/>
      <c r="AE28" s="537"/>
      <c r="AF28" s="325"/>
      <c r="AG28" s="325"/>
      <c r="AH28" s="326"/>
      <c r="AI28" s="326"/>
      <c r="AJ28" s="326"/>
      <c r="AK28" s="326"/>
      <c r="AM28" s="326"/>
      <c r="AP28" s="326"/>
      <c r="AS28" s="325"/>
    </row>
    <row r="29" spans="31:45" ht="19.5" customHeight="1">
      <c r="AE29" s="476"/>
      <c r="AF29" s="325"/>
      <c r="AG29" s="325"/>
      <c r="AH29" s="326"/>
      <c r="AI29" s="326"/>
      <c r="AJ29" s="326"/>
      <c r="AK29" s="326"/>
      <c r="AM29" s="326"/>
      <c r="AP29" s="326"/>
      <c r="AS29" s="325"/>
    </row>
    <row r="30" spans="31:45" ht="19.5" customHeight="1">
      <c r="AE30" s="476"/>
      <c r="AF30" s="325"/>
      <c r="AG30" s="325"/>
      <c r="AH30" s="326"/>
      <c r="AI30" s="326"/>
      <c r="AJ30" s="326"/>
      <c r="AK30" s="326"/>
      <c r="AM30" s="326"/>
      <c r="AP30" s="326"/>
      <c r="AS30" s="325"/>
    </row>
    <row r="31" spans="4:45" ht="24.75" customHeight="1"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7"/>
      <c r="R31" s="337"/>
      <c r="S31" s="337"/>
      <c r="T31" s="337"/>
      <c r="U31" s="337"/>
      <c r="V31" s="337"/>
      <c r="W31" s="337"/>
      <c r="X31" s="337"/>
      <c r="Y31" s="338"/>
      <c r="Z31" s="338"/>
      <c r="AA31" s="338"/>
      <c r="AB31" s="338"/>
      <c r="AC31" s="338"/>
      <c r="AD31" s="338"/>
      <c r="AF31" s="326"/>
      <c r="AG31" s="326"/>
      <c r="AH31" s="337"/>
      <c r="AI31" s="349"/>
      <c r="AJ31" s="337"/>
      <c r="AK31" s="349"/>
      <c r="AL31" s="331"/>
      <c r="AM31" s="331"/>
      <c r="AN31" s="331"/>
      <c r="AO31" s="331"/>
      <c r="AP31" s="331"/>
      <c r="AS31" s="350"/>
    </row>
    <row r="32" spans="2:32" ht="19.5" customHeight="1">
      <c r="B32" s="538" t="s">
        <v>290</v>
      </c>
      <c r="D32" s="339"/>
      <c r="E32" s="339"/>
      <c r="F32" s="339"/>
      <c r="G32" s="339"/>
      <c r="H32" s="339"/>
      <c r="I32" s="339"/>
      <c r="J32" s="339"/>
      <c r="K32" s="539"/>
      <c r="L32" s="539"/>
      <c r="M32" s="539"/>
      <c r="N32" s="539"/>
      <c r="O32" s="539"/>
      <c r="P32" s="539"/>
      <c r="Q32" s="540"/>
      <c r="R32" s="540"/>
      <c r="S32" s="540"/>
      <c r="T32" s="540"/>
      <c r="U32" s="540"/>
      <c r="V32" s="540"/>
      <c r="W32" s="540"/>
      <c r="X32" s="540"/>
      <c r="Y32" s="338"/>
      <c r="Z32" s="338"/>
      <c r="AA32" s="338"/>
      <c r="AB32" s="338"/>
      <c r="AC32" s="338"/>
      <c r="AD32" s="338"/>
      <c r="AF32" s="339"/>
    </row>
    <row r="33" spans="2:32" ht="19.5" customHeight="1">
      <c r="B33" s="528"/>
      <c r="C33" s="528"/>
      <c r="D33" s="541"/>
      <c r="E33" s="541"/>
      <c r="F33" s="541"/>
      <c r="G33" s="541"/>
      <c r="H33" s="541"/>
      <c r="I33" s="541"/>
      <c r="J33" s="528"/>
      <c r="K33" s="541"/>
      <c r="L33" s="541"/>
      <c r="M33" s="541"/>
      <c r="N33" s="542"/>
      <c r="O33" s="542"/>
      <c r="P33" s="542"/>
      <c r="Q33" s="542"/>
      <c r="R33" s="542"/>
      <c r="S33" s="542"/>
      <c r="T33" s="542"/>
      <c r="U33" s="543"/>
      <c r="V33" s="543"/>
      <c r="W33" s="528"/>
      <c r="X33" s="543"/>
      <c r="Y33" s="543"/>
      <c r="Z33" s="543"/>
      <c r="AA33" s="543"/>
      <c r="AB33" s="528"/>
      <c r="AC33" s="528"/>
      <c r="AD33" s="528"/>
      <c r="AE33" s="532" t="s">
        <v>167</v>
      </c>
      <c r="AF33" s="326"/>
    </row>
    <row r="34" spans="2:31" ht="19.5" customHeight="1">
      <c r="B34" s="1109" t="s">
        <v>168</v>
      </c>
      <c r="C34" s="1067"/>
      <c r="D34" s="1067"/>
      <c r="E34" s="1067"/>
      <c r="F34" s="1032"/>
      <c r="G34" s="917" t="s">
        <v>232</v>
      </c>
      <c r="H34" s="918"/>
      <c r="I34" s="918"/>
      <c r="J34" s="918"/>
      <c r="K34" s="919"/>
      <c r="L34" s="917" t="s">
        <v>242</v>
      </c>
      <c r="M34" s="918"/>
      <c r="N34" s="918"/>
      <c r="O34" s="918"/>
      <c r="P34" s="919"/>
      <c r="Q34" s="1110" t="s">
        <v>319</v>
      </c>
      <c r="R34" s="1110"/>
      <c r="S34" s="1110"/>
      <c r="T34" s="1110"/>
      <c r="U34" s="1110"/>
      <c r="V34" s="919" t="s">
        <v>329</v>
      </c>
      <c r="W34" s="1110"/>
      <c r="X34" s="1110"/>
      <c r="Y34" s="1110"/>
      <c r="Z34" s="917"/>
      <c r="AA34" s="1110" t="s">
        <v>446</v>
      </c>
      <c r="AB34" s="1110"/>
      <c r="AC34" s="1110"/>
      <c r="AD34" s="1110"/>
      <c r="AE34" s="1111"/>
    </row>
    <row r="35" spans="2:31" ht="19.5" customHeight="1">
      <c r="B35" s="1112" t="s">
        <v>169</v>
      </c>
      <c r="C35" s="933"/>
      <c r="D35" s="933"/>
      <c r="E35" s="933"/>
      <c r="F35" s="933"/>
      <c r="G35" s="1115">
        <v>17645</v>
      </c>
      <c r="H35" s="1116"/>
      <c r="I35" s="1116"/>
      <c r="J35" s="1116"/>
      <c r="K35" s="1117"/>
      <c r="L35" s="1115">
        <v>17026</v>
      </c>
      <c r="M35" s="1116"/>
      <c r="N35" s="1116"/>
      <c r="O35" s="1116"/>
      <c r="P35" s="1117"/>
      <c r="Q35" s="1115">
        <v>16047</v>
      </c>
      <c r="R35" s="1116"/>
      <c r="S35" s="1116"/>
      <c r="T35" s="1116"/>
      <c r="U35" s="1117"/>
      <c r="V35" s="1116">
        <v>16691</v>
      </c>
      <c r="W35" s="1116"/>
      <c r="X35" s="1116"/>
      <c r="Y35" s="1116"/>
      <c r="Z35" s="1116"/>
      <c r="AA35" s="1115">
        <v>18925</v>
      </c>
      <c r="AB35" s="1116"/>
      <c r="AC35" s="1116"/>
      <c r="AD35" s="1116"/>
      <c r="AE35" s="1121"/>
    </row>
    <row r="36" spans="2:31" ht="19.5" customHeight="1">
      <c r="B36" s="1113"/>
      <c r="C36" s="1114"/>
      <c r="D36" s="1114"/>
      <c r="E36" s="1114"/>
      <c r="F36" s="1114"/>
      <c r="G36" s="1118"/>
      <c r="H36" s="1119"/>
      <c r="I36" s="1119"/>
      <c r="J36" s="1119"/>
      <c r="K36" s="1120"/>
      <c r="L36" s="1118"/>
      <c r="M36" s="1119"/>
      <c r="N36" s="1119"/>
      <c r="O36" s="1119"/>
      <c r="P36" s="1120"/>
      <c r="Q36" s="1118"/>
      <c r="R36" s="1119"/>
      <c r="S36" s="1119"/>
      <c r="T36" s="1119"/>
      <c r="U36" s="1120"/>
      <c r="V36" s="1119"/>
      <c r="W36" s="1119"/>
      <c r="X36" s="1119"/>
      <c r="Y36" s="1119"/>
      <c r="Z36" s="1119"/>
      <c r="AA36" s="1118"/>
      <c r="AB36" s="1119"/>
      <c r="AC36" s="1119"/>
      <c r="AD36" s="1119"/>
      <c r="AE36" s="1122"/>
    </row>
  </sheetData>
  <sheetProtection/>
  <mergeCells count="103">
    <mergeCell ref="AA34:AE34"/>
    <mergeCell ref="B35:F36"/>
    <mergeCell ref="G35:K36"/>
    <mergeCell ref="L35:P36"/>
    <mergeCell ref="Q35:U36"/>
    <mergeCell ref="V35:Z36"/>
    <mergeCell ref="AA35:AE36"/>
    <mergeCell ref="AB25:AE25"/>
    <mergeCell ref="D26:G26"/>
    <mergeCell ref="AB26:AE27"/>
    <mergeCell ref="D27:G27"/>
    <mergeCell ref="B28:AB28"/>
    <mergeCell ref="B34:F34"/>
    <mergeCell ref="G34:K34"/>
    <mergeCell ref="L34:P34"/>
    <mergeCell ref="Q34:U34"/>
    <mergeCell ref="V34:Z34"/>
    <mergeCell ref="B25:C27"/>
    <mergeCell ref="D25:G25"/>
    <mergeCell ref="H25:L27"/>
    <mergeCell ref="M25:Q27"/>
    <mergeCell ref="R25:V27"/>
    <mergeCell ref="W25:AA27"/>
    <mergeCell ref="AB22:AE22"/>
    <mergeCell ref="D23:G24"/>
    <mergeCell ref="H23:L24"/>
    <mergeCell ref="M23:Q24"/>
    <mergeCell ref="R23:V24"/>
    <mergeCell ref="W23:AA23"/>
    <mergeCell ref="AB23:AE24"/>
    <mergeCell ref="W24:AA24"/>
    <mergeCell ref="B22:C24"/>
    <mergeCell ref="D22:G22"/>
    <mergeCell ref="H22:L22"/>
    <mergeCell ref="M22:Q22"/>
    <mergeCell ref="R22:V22"/>
    <mergeCell ref="W22:AA22"/>
    <mergeCell ref="H20:L21"/>
    <mergeCell ref="M20:Q21"/>
    <mergeCell ref="R20:V21"/>
    <mergeCell ref="W20:AA20"/>
    <mergeCell ref="AB20:AE21"/>
    <mergeCell ref="W21:AA21"/>
    <mergeCell ref="W18:AA18"/>
    <mergeCell ref="AB18:AE18"/>
    <mergeCell ref="B19:C21"/>
    <mergeCell ref="D19:G19"/>
    <mergeCell ref="H19:L19"/>
    <mergeCell ref="M19:Q19"/>
    <mergeCell ref="R19:V19"/>
    <mergeCell ref="W19:AA19"/>
    <mergeCell ref="AB19:AE19"/>
    <mergeCell ref="D20:G21"/>
    <mergeCell ref="D9:F9"/>
    <mergeCell ref="K9:M9"/>
    <mergeCell ref="R9:T9"/>
    <mergeCell ref="Y9:AA9"/>
    <mergeCell ref="B10:AE10"/>
    <mergeCell ref="B18:C18"/>
    <mergeCell ref="D18:G18"/>
    <mergeCell ref="H18:L18"/>
    <mergeCell ref="M18:Q18"/>
    <mergeCell ref="R18:V18"/>
    <mergeCell ref="AB7:AE7"/>
    <mergeCell ref="B8:C9"/>
    <mergeCell ref="D8:F8"/>
    <mergeCell ref="G8:J9"/>
    <mergeCell ref="K8:M8"/>
    <mergeCell ref="N8:Q9"/>
    <mergeCell ref="R8:T8"/>
    <mergeCell ref="U8:X9"/>
    <mergeCell ref="Y8:AA8"/>
    <mergeCell ref="AB8:AE9"/>
    <mergeCell ref="Y6:AA6"/>
    <mergeCell ref="AB6:AE6"/>
    <mergeCell ref="B7:C7"/>
    <mergeCell ref="D7:F7"/>
    <mergeCell ref="G7:J7"/>
    <mergeCell ref="K7:M7"/>
    <mergeCell ref="N7:Q7"/>
    <mergeCell ref="R7:T7"/>
    <mergeCell ref="U7:X7"/>
    <mergeCell ref="Y7:AA7"/>
    <mergeCell ref="U5:X5"/>
    <mergeCell ref="Y5:AA5"/>
    <mergeCell ref="AB5:AE5"/>
    <mergeCell ref="B6:C6"/>
    <mergeCell ref="D6:F6"/>
    <mergeCell ref="G6:J6"/>
    <mergeCell ref="K6:M6"/>
    <mergeCell ref="N6:Q6"/>
    <mergeCell ref="R6:T6"/>
    <mergeCell ref="U6:X6"/>
    <mergeCell ref="B4:C5"/>
    <mergeCell ref="D4:J4"/>
    <mergeCell ref="K4:Q4"/>
    <mergeCell ref="R4:X4"/>
    <mergeCell ref="Y4:AE4"/>
    <mergeCell ref="D5:F5"/>
    <mergeCell ref="G5:J5"/>
    <mergeCell ref="K5:M5"/>
    <mergeCell ref="N5:Q5"/>
    <mergeCell ref="R5:T5"/>
  </mergeCells>
  <printOptions/>
  <pageMargins left="0.6299212598425197" right="0.35433070866141736" top="0.984251968503937" bottom="0.984251968503937" header="0.5118110236220472" footer="0.5118110236220472"/>
  <pageSetup firstPageNumber="33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"/>
  <sheetViews>
    <sheetView showGridLines="0" zoomScale="70" zoomScaleNormal="70" zoomScalePageLayoutView="0" workbookViewId="0" topLeftCell="A4">
      <selection activeCell="X6" sqref="X6"/>
    </sheetView>
  </sheetViews>
  <sheetFormatPr defaultColWidth="10.625" defaultRowHeight="19.5" customHeight="1"/>
  <cols>
    <col min="1" max="1" width="3.125" style="326" customWidth="1"/>
    <col min="2" max="2" width="16.125" style="324" customWidth="1"/>
    <col min="3" max="12" width="6.75390625" style="324" customWidth="1"/>
    <col min="13" max="14" width="2.75390625" style="324" customWidth="1"/>
    <col min="15" max="17" width="2.625" style="324" customWidth="1"/>
    <col min="18" max="21" width="2.75390625" style="324" customWidth="1"/>
    <col min="22" max="24" width="2.625" style="324" customWidth="1"/>
    <col min="25" max="28" width="2.75390625" style="324" customWidth="1"/>
    <col min="29" max="29" width="2.625" style="324" customWidth="1"/>
    <col min="30" max="30" width="5.625" style="324" customWidth="1"/>
    <col min="31" max="16384" width="10.625" style="324" customWidth="1"/>
  </cols>
  <sheetData>
    <row r="1" spans="1:4" ht="19.5" customHeight="1">
      <c r="A1" s="544" t="s">
        <v>38</v>
      </c>
      <c r="B1" s="545"/>
      <c r="C1" s="545"/>
      <c r="D1" s="545"/>
    </row>
    <row r="2" spans="1:12" ht="15" customHeight="1">
      <c r="A2" s="546"/>
      <c r="B2" s="528"/>
      <c r="C2" s="528"/>
      <c r="D2" s="528"/>
      <c r="E2" s="528"/>
      <c r="F2" s="528"/>
      <c r="G2" s="528"/>
      <c r="H2" s="532"/>
      <c r="I2" s="528"/>
      <c r="J2" s="532"/>
      <c r="K2" s="528"/>
      <c r="L2" s="532" t="s">
        <v>291</v>
      </c>
    </row>
    <row r="3" spans="1:12" ht="12" customHeight="1">
      <c r="A3" s="1180" t="s">
        <v>308</v>
      </c>
      <c r="B3" s="1181"/>
      <c r="C3" s="1133" t="s">
        <v>238</v>
      </c>
      <c r="D3" s="1170"/>
      <c r="E3" s="1133" t="s">
        <v>330</v>
      </c>
      <c r="F3" s="1170"/>
      <c r="G3" s="1133" t="s">
        <v>319</v>
      </c>
      <c r="H3" s="1170"/>
      <c r="I3" s="1141" t="s">
        <v>329</v>
      </c>
      <c r="J3" s="1141"/>
      <c r="K3" s="1133" t="s">
        <v>446</v>
      </c>
      <c r="L3" s="1134"/>
    </row>
    <row r="4" spans="1:12" ht="12" customHeight="1">
      <c r="A4" s="1182"/>
      <c r="B4" s="1183"/>
      <c r="C4" s="1135"/>
      <c r="D4" s="1171"/>
      <c r="E4" s="1135"/>
      <c r="F4" s="1171"/>
      <c r="G4" s="1135"/>
      <c r="H4" s="1171"/>
      <c r="I4" s="1142"/>
      <c r="J4" s="1142"/>
      <c r="K4" s="1135"/>
      <c r="L4" s="1136"/>
    </row>
    <row r="5" spans="1:46" ht="18" customHeight="1">
      <c r="A5" s="1148" t="s">
        <v>292</v>
      </c>
      <c r="B5" s="1149"/>
      <c r="C5" s="1137">
        <v>3728</v>
      </c>
      <c r="D5" s="1175"/>
      <c r="E5" s="1137">
        <v>3603</v>
      </c>
      <c r="F5" s="1177"/>
      <c r="G5" s="1137">
        <v>3630</v>
      </c>
      <c r="H5" s="1177"/>
      <c r="I5" s="1175">
        <v>3617</v>
      </c>
      <c r="J5" s="1175"/>
      <c r="K5" s="1137">
        <v>6407</v>
      </c>
      <c r="L5" s="1138"/>
      <c r="AM5" s="327"/>
      <c r="AN5" s="327"/>
      <c r="AO5" s="328"/>
      <c r="AP5" s="328"/>
      <c r="AQ5" s="329"/>
      <c r="AT5" s="327"/>
    </row>
    <row r="6" spans="1:46" ht="18" customHeight="1">
      <c r="A6" s="1150"/>
      <c r="B6" s="1151"/>
      <c r="C6" s="1139"/>
      <c r="D6" s="1176"/>
      <c r="E6" s="1139"/>
      <c r="F6" s="1178"/>
      <c r="G6" s="1139"/>
      <c r="H6" s="1178"/>
      <c r="I6" s="1176"/>
      <c r="J6" s="1176"/>
      <c r="K6" s="1139"/>
      <c r="L6" s="1140"/>
      <c r="AI6" s="351"/>
      <c r="AK6" s="351"/>
      <c r="AM6" s="327"/>
      <c r="AN6" s="327"/>
      <c r="AO6" s="328"/>
      <c r="AP6" s="328"/>
      <c r="AQ6" s="330"/>
      <c r="AT6" s="331"/>
    </row>
    <row r="7" spans="1:42" ht="19.5" customHeight="1">
      <c r="A7" s="1184"/>
      <c r="B7" s="1184"/>
      <c r="C7" s="1184"/>
      <c r="D7" s="1184"/>
      <c r="E7" s="1184"/>
      <c r="F7" s="1184"/>
      <c r="G7" s="1184"/>
      <c r="H7" s="1184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E7" s="351"/>
      <c r="AF7" s="351"/>
      <c r="AG7" s="351"/>
      <c r="AI7" s="327"/>
      <c r="AJ7" s="327"/>
      <c r="AK7" s="328"/>
      <c r="AL7" s="328"/>
      <c r="AM7" s="336"/>
      <c r="AP7" s="331"/>
    </row>
    <row r="8" spans="3:42" ht="33.75" customHeight="1"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E8" s="351"/>
      <c r="AF8" s="351"/>
      <c r="AG8" s="351"/>
      <c r="AI8" s="327"/>
      <c r="AJ8" s="327"/>
      <c r="AK8" s="328"/>
      <c r="AL8" s="328"/>
      <c r="AM8" s="336"/>
      <c r="AP8" s="331"/>
    </row>
    <row r="9" spans="1:42" ht="19.5" customHeight="1">
      <c r="A9" s="547" t="s">
        <v>293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E9" s="351"/>
      <c r="AF9" s="351"/>
      <c r="AG9" s="351"/>
      <c r="AI9" s="332"/>
      <c r="AJ9" s="332"/>
      <c r="AK9" s="328"/>
      <c r="AL9" s="328"/>
      <c r="AM9" s="333"/>
      <c r="AP9" s="334"/>
    </row>
    <row r="10" spans="1:42" ht="15" customHeight="1">
      <c r="A10" s="541"/>
      <c r="B10" s="528"/>
      <c r="C10" s="548"/>
      <c r="D10" s="548"/>
      <c r="E10" s="548"/>
      <c r="F10" s="548"/>
      <c r="G10" s="548"/>
      <c r="H10" s="532"/>
      <c r="I10" s="548"/>
      <c r="J10" s="532"/>
      <c r="K10" s="548"/>
      <c r="L10" s="532" t="s">
        <v>291</v>
      </c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D10" s="327"/>
      <c r="AE10" s="327"/>
      <c r="AF10" s="327"/>
      <c r="AG10" s="327"/>
      <c r="AH10" s="327"/>
      <c r="AI10" s="332"/>
      <c r="AJ10" s="332"/>
      <c r="AK10" s="328"/>
      <c r="AL10" s="328"/>
      <c r="AM10" s="335"/>
      <c r="AP10" s="334"/>
    </row>
    <row r="11" spans="1:42" ht="19.5" customHeight="1">
      <c r="A11" s="1180" t="s">
        <v>309</v>
      </c>
      <c r="B11" s="1181"/>
      <c r="C11" s="1133" t="s">
        <v>238</v>
      </c>
      <c r="D11" s="1141"/>
      <c r="E11" s="1133" t="s">
        <v>330</v>
      </c>
      <c r="F11" s="1170"/>
      <c r="G11" s="1133" t="s">
        <v>319</v>
      </c>
      <c r="H11" s="1170"/>
      <c r="I11" s="1133" t="s">
        <v>454</v>
      </c>
      <c r="J11" s="1170"/>
      <c r="K11" s="1141" t="s">
        <v>446</v>
      </c>
      <c r="L11" s="1134"/>
      <c r="AI11" s="327"/>
      <c r="AJ11" s="327"/>
      <c r="AK11" s="327"/>
      <c r="AL11" s="327"/>
      <c r="AM11" s="327"/>
      <c r="AN11" s="327"/>
      <c r="AO11" s="327"/>
      <c r="AP11" s="327"/>
    </row>
    <row r="12" spans="1:42" ht="19.5" customHeight="1">
      <c r="A12" s="1182"/>
      <c r="B12" s="1183"/>
      <c r="C12" s="1135"/>
      <c r="D12" s="1142"/>
      <c r="E12" s="1135"/>
      <c r="F12" s="1171"/>
      <c r="G12" s="1135"/>
      <c r="H12" s="1171"/>
      <c r="I12" s="1135"/>
      <c r="J12" s="1171"/>
      <c r="K12" s="1142"/>
      <c r="L12" s="1136"/>
      <c r="N12" s="351"/>
      <c r="O12" s="351"/>
      <c r="P12" s="351"/>
      <c r="Q12" s="351"/>
      <c r="R12" s="351"/>
      <c r="S12" s="351"/>
      <c r="T12" s="351"/>
      <c r="U12" s="351"/>
      <c r="AI12" s="327"/>
      <c r="AJ12" s="327"/>
      <c r="AK12" s="327"/>
      <c r="AL12" s="327"/>
      <c r="AM12" s="327"/>
      <c r="AN12" s="327"/>
      <c r="AO12" s="327"/>
      <c r="AP12" s="327"/>
    </row>
    <row r="13" spans="1:42" ht="18" customHeight="1">
      <c r="A13" s="1172" t="s">
        <v>294</v>
      </c>
      <c r="B13" s="1166" t="s">
        <v>295</v>
      </c>
      <c r="C13" s="1168">
        <v>124651</v>
      </c>
      <c r="D13" s="1168"/>
      <c r="E13" s="1159">
        <v>125463</v>
      </c>
      <c r="F13" s="1160"/>
      <c r="G13" s="1159">
        <v>123553</v>
      </c>
      <c r="H13" s="1160"/>
      <c r="I13" s="1159">
        <v>100546</v>
      </c>
      <c r="J13" s="1160"/>
      <c r="K13" s="1123">
        <v>78274</v>
      </c>
      <c r="L13" s="1124"/>
      <c r="Q13" s="351"/>
      <c r="R13" s="351"/>
      <c r="S13" s="351"/>
      <c r="T13" s="351"/>
      <c r="U13" s="351"/>
      <c r="AE13" s="351"/>
      <c r="AG13" s="351"/>
      <c r="AI13" s="342"/>
      <c r="AJ13" s="342"/>
      <c r="AK13" s="342"/>
      <c r="AL13" s="342"/>
      <c r="AM13" s="342"/>
      <c r="AN13" s="342"/>
      <c r="AO13" s="342"/>
      <c r="AP13" s="342"/>
    </row>
    <row r="14" spans="1:42" ht="18" customHeight="1">
      <c r="A14" s="1173"/>
      <c r="B14" s="1167"/>
      <c r="C14" s="1169"/>
      <c r="D14" s="1169"/>
      <c r="E14" s="1161"/>
      <c r="F14" s="1162"/>
      <c r="G14" s="1161"/>
      <c r="H14" s="1162"/>
      <c r="I14" s="1161"/>
      <c r="J14" s="1162"/>
      <c r="K14" s="1125"/>
      <c r="L14" s="1126"/>
      <c r="N14" s="352"/>
      <c r="O14" s="352"/>
      <c r="P14" s="352"/>
      <c r="Q14" s="353"/>
      <c r="R14" s="353"/>
      <c r="S14" s="353"/>
      <c r="T14" s="353"/>
      <c r="U14" s="353"/>
      <c r="AE14" s="351"/>
      <c r="AF14" s="351"/>
      <c r="AG14" s="351"/>
      <c r="AI14" s="327"/>
      <c r="AJ14" s="327"/>
      <c r="AK14" s="327"/>
      <c r="AL14" s="327"/>
      <c r="AM14" s="327"/>
      <c r="AN14" s="327"/>
      <c r="AO14" s="327"/>
      <c r="AP14" s="327"/>
    </row>
    <row r="15" spans="1:12" ht="18" customHeight="1">
      <c r="A15" s="1173"/>
      <c r="B15" s="1166" t="s">
        <v>296</v>
      </c>
      <c r="C15" s="1159">
        <v>1422</v>
      </c>
      <c r="D15" s="1168"/>
      <c r="E15" s="1159">
        <v>1471</v>
      </c>
      <c r="F15" s="1160"/>
      <c r="G15" s="1159">
        <v>1561</v>
      </c>
      <c r="H15" s="1160"/>
      <c r="I15" s="1159">
        <v>1478</v>
      </c>
      <c r="J15" s="1160"/>
      <c r="K15" s="1123">
        <v>1219</v>
      </c>
      <c r="L15" s="1124"/>
    </row>
    <row r="16" spans="1:46" ht="18" customHeight="1">
      <c r="A16" s="1173"/>
      <c r="B16" s="1167"/>
      <c r="C16" s="1161"/>
      <c r="D16" s="1169"/>
      <c r="E16" s="1161"/>
      <c r="F16" s="1162"/>
      <c r="G16" s="1161"/>
      <c r="H16" s="1162"/>
      <c r="I16" s="1161"/>
      <c r="J16" s="1162"/>
      <c r="K16" s="1125"/>
      <c r="L16" s="1126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54"/>
      <c r="AD16" s="354"/>
      <c r="AE16" s="328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</row>
    <row r="17" spans="1:46" ht="18" customHeight="1">
      <c r="A17" s="1173"/>
      <c r="B17" s="1156" t="s">
        <v>297</v>
      </c>
      <c r="C17" s="1144">
        <v>126073</v>
      </c>
      <c r="D17" s="1152"/>
      <c r="E17" s="1144">
        <v>126934</v>
      </c>
      <c r="F17" s="1145"/>
      <c r="G17" s="1144">
        <f>SUM(G13:H16)</f>
        <v>125114</v>
      </c>
      <c r="H17" s="1145"/>
      <c r="I17" s="1144">
        <v>102024</v>
      </c>
      <c r="J17" s="1145"/>
      <c r="K17" s="1127">
        <v>79493</v>
      </c>
      <c r="L17" s="11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M17" s="327"/>
      <c r="AN17" s="327"/>
      <c r="AO17" s="327"/>
      <c r="AP17" s="327"/>
      <c r="AQ17" s="327"/>
      <c r="AR17" s="327"/>
      <c r="AS17" s="327"/>
      <c r="AT17" s="327"/>
    </row>
    <row r="18" spans="1:46" ht="18" customHeight="1">
      <c r="A18" s="1174"/>
      <c r="B18" s="1157"/>
      <c r="C18" s="1146"/>
      <c r="D18" s="1158"/>
      <c r="E18" s="1146"/>
      <c r="F18" s="1147"/>
      <c r="G18" s="1146"/>
      <c r="H18" s="1147"/>
      <c r="I18" s="1146"/>
      <c r="J18" s="1147"/>
      <c r="K18" s="1129"/>
      <c r="L18" s="1130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54"/>
      <c r="AD18" s="354"/>
      <c r="AE18" s="328"/>
      <c r="AM18" s="327"/>
      <c r="AN18" s="327"/>
      <c r="AO18" s="327"/>
      <c r="AP18" s="327"/>
      <c r="AQ18" s="327"/>
      <c r="AR18" s="327"/>
      <c r="AS18" s="327"/>
      <c r="AT18" s="327"/>
    </row>
    <row r="19" spans="1:46" ht="18" customHeight="1">
      <c r="A19" s="1163" t="s">
        <v>298</v>
      </c>
      <c r="B19" s="1166" t="s">
        <v>299</v>
      </c>
      <c r="C19" s="1159">
        <v>10720</v>
      </c>
      <c r="D19" s="1168"/>
      <c r="E19" s="1159">
        <v>11890</v>
      </c>
      <c r="F19" s="1160"/>
      <c r="G19" s="1159">
        <v>11679</v>
      </c>
      <c r="H19" s="1160"/>
      <c r="I19" s="1159">
        <v>11753</v>
      </c>
      <c r="J19" s="1160"/>
      <c r="K19" s="1123">
        <v>11239</v>
      </c>
      <c r="L19" s="1124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I19" s="351"/>
      <c r="AK19" s="351"/>
      <c r="AM19" s="327"/>
      <c r="AN19" s="327"/>
      <c r="AO19" s="327"/>
      <c r="AP19" s="327"/>
      <c r="AQ19" s="327"/>
      <c r="AR19" s="327"/>
      <c r="AS19" s="327"/>
      <c r="AT19" s="327"/>
    </row>
    <row r="20" spans="1:46" ht="18" customHeight="1">
      <c r="A20" s="1164"/>
      <c r="B20" s="1167"/>
      <c r="C20" s="1161"/>
      <c r="D20" s="1169"/>
      <c r="E20" s="1161"/>
      <c r="F20" s="1162"/>
      <c r="G20" s="1161"/>
      <c r="H20" s="1162"/>
      <c r="I20" s="1161"/>
      <c r="J20" s="1162"/>
      <c r="K20" s="1125"/>
      <c r="L20" s="1126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I20" s="351"/>
      <c r="AJ20" s="351"/>
      <c r="AK20" s="351"/>
      <c r="AM20" s="327"/>
      <c r="AN20" s="327"/>
      <c r="AO20" s="327"/>
      <c r="AP20" s="327"/>
      <c r="AQ20" s="327"/>
      <c r="AR20" s="327"/>
      <c r="AS20" s="327"/>
      <c r="AT20" s="327"/>
    </row>
    <row r="21" spans="1:46" ht="18" customHeight="1">
      <c r="A21" s="1164"/>
      <c r="B21" s="1166" t="s">
        <v>300</v>
      </c>
      <c r="C21" s="1168">
        <v>3337</v>
      </c>
      <c r="D21" s="1168"/>
      <c r="E21" s="1159">
        <v>3576</v>
      </c>
      <c r="F21" s="1160"/>
      <c r="G21" s="1159">
        <v>3383</v>
      </c>
      <c r="H21" s="1160"/>
      <c r="I21" s="1159">
        <v>3855</v>
      </c>
      <c r="J21" s="1160"/>
      <c r="K21" s="1123">
        <v>4069</v>
      </c>
      <c r="L21" s="1124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54"/>
      <c r="AD21" s="354"/>
      <c r="AI21" s="351"/>
      <c r="AJ21" s="351"/>
      <c r="AK21" s="351"/>
      <c r="AM21" s="327"/>
      <c r="AN21" s="327"/>
      <c r="AO21" s="327"/>
      <c r="AP21" s="327"/>
      <c r="AQ21" s="327"/>
      <c r="AR21" s="327"/>
      <c r="AS21" s="327"/>
      <c r="AT21" s="327"/>
    </row>
    <row r="22" spans="1:46" ht="18" customHeight="1">
      <c r="A22" s="1164"/>
      <c r="B22" s="1167"/>
      <c r="C22" s="1169"/>
      <c r="D22" s="1169"/>
      <c r="E22" s="1161"/>
      <c r="F22" s="1162"/>
      <c r="G22" s="1161"/>
      <c r="H22" s="1162"/>
      <c r="I22" s="1161"/>
      <c r="J22" s="1162"/>
      <c r="K22" s="1125"/>
      <c r="L22" s="1126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M22" s="327"/>
      <c r="AN22" s="327"/>
      <c r="AO22" s="327"/>
      <c r="AP22" s="327"/>
      <c r="AQ22" s="327"/>
      <c r="AR22" s="327"/>
      <c r="AS22" s="327"/>
      <c r="AT22" s="327"/>
    </row>
    <row r="23" spans="1:30" ht="18" customHeight="1">
      <c r="A23" s="1164"/>
      <c r="B23" s="1166" t="s">
        <v>301</v>
      </c>
      <c r="C23" s="1168">
        <v>34</v>
      </c>
      <c r="D23" s="1168"/>
      <c r="E23" s="1159">
        <v>55</v>
      </c>
      <c r="F23" s="1160"/>
      <c r="G23" s="1159">
        <v>75</v>
      </c>
      <c r="H23" s="1160"/>
      <c r="I23" s="1159">
        <v>84</v>
      </c>
      <c r="J23" s="1160"/>
      <c r="K23" s="1123">
        <v>42</v>
      </c>
      <c r="L23" s="1124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</row>
    <row r="24" spans="1:31" ht="18" customHeight="1">
      <c r="A24" s="1164"/>
      <c r="B24" s="1167"/>
      <c r="C24" s="1169"/>
      <c r="D24" s="1169"/>
      <c r="E24" s="1161"/>
      <c r="F24" s="1162"/>
      <c r="G24" s="1161"/>
      <c r="H24" s="1162"/>
      <c r="I24" s="1161"/>
      <c r="J24" s="1162"/>
      <c r="K24" s="1125"/>
      <c r="L24" s="1126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54"/>
      <c r="AD24" s="354"/>
      <c r="AE24" s="328"/>
    </row>
    <row r="25" spans="1:37" ht="18" customHeight="1">
      <c r="A25" s="1164"/>
      <c r="B25" s="1166" t="s">
        <v>302</v>
      </c>
      <c r="C25" s="1168">
        <v>3224</v>
      </c>
      <c r="D25" s="1168"/>
      <c r="E25" s="1159">
        <v>3191</v>
      </c>
      <c r="F25" s="1160"/>
      <c r="G25" s="1159">
        <v>3277</v>
      </c>
      <c r="H25" s="1160"/>
      <c r="I25" s="1159">
        <v>3422</v>
      </c>
      <c r="J25" s="1160"/>
      <c r="K25" s="1123">
        <v>3728</v>
      </c>
      <c r="L25" s="1124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54"/>
      <c r="AD25" s="354"/>
      <c r="AI25" s="351"/>
      <c r="AJ25" s="351"/>
      <c r="AK25" s="351"/>
    </row>
    <row r="26" spans="1:38" ht="18" customHeight="1">
      <c r="A26" s="1164"/>
      <c r="B26" s="1167"/>
      <c r="C26" s="1169"/>
      <c r="D26" s="1169"/>
      <c r="E26" s="1161"/>
      <c r="F26" s="1162"/>
      <c r="G26" s="1161"/>
      <c r="H26" s="1162"/>
      <c r="I26" s="1161"/>
      <c r="J26" s="1162"/>
      <c r="K26" s="1125"/>
      <c r="L26" s="1126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H26" s="350"/>
      <c r="AK26" s="331"/>
      <c r="AL26" s="331"/>
    </row>
    <row r="27" spans="1:30" ht="18" customHeight="1">
      <c r="A27" s="1164"/>
      <c r="B27" s="1166" t="s">
        <v>303</v>
      </c>
      <c r="C27" s="1168">
        <v>1815</v>
      </c>
      <c r="D27" s="1168"/>
      <c r="E27" s="1159">
        <v>1861</v>
      </c>
      <c r="F27" s="1160"/>
      <c r="G27" s="1159">
        <v>2026</v>
      </c>
      <c r="H27" s="1160"/>
      <c r="I27" s="1159">
        <v>2412</v>
      </c>
      <c r="J27" s="1160"/>
      <c r="K27" s="1123">
        <v>1937</v>
      </c>
      <c r="L27" s="1124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</row>
    <row r="28" spans="1:12" ht="18" customHeight="1">
      <c r="A28" s="1164"/>
      <c r="B28" s="1167"/>
      <c r="C28" s="1169"/>
      <c r="D28" s="1169"/>
      <c r="E28" s="1161"/>
      <c r="F28" s="1162"/>
      <c r="G28" s="1161"/>
      <c r="H28" s="1162"/>
      <c r="I28" s="1161"/>
      <c r="J28" s="1162"/>
      <c r="K28" s="1125"/>
      <c r="L28" s="1126"/>
    </row>
    <row r="29" spans="1:42" ht="18" customHeight="1">
      <c r="A29" s="1164"/>
      <c r="B29" s="1156" t="s">
        <v>297</v>
      </c>
      <c r="C29" s="1152">
        <v>19130</v>
      </c>
      <c r="D29" s="1152"/>
      <c r="E29" s="1144">
        <v>20573</v>
      </c>
      <c r="F29" s="1145"/>
      <c r="G29" s="1144">
        <f>SUM(G19:H28)</f>
        <v>20440</v>
      </c>
      <c r="H29" s="1145"/>
      <c r="I29" s="1144">
        <v>21526</v>
      </c>
      <c r="J29" s="1145"/>
      <c r="K29" s="1127">
        <v>21015</v>
      </c>
      <c r="L29" s="1128"/>
      <c r="N29" s="351"/>
      <c r="O29" s="351"/>
      <c r="P29" s="351"/>
      <c r="Q29" s="351"/>
      <c r="R29" s="351"/>
      <c r="S29" s="351"/>
      <c r="T29" s="351"/>
      <c r="U29" s="351"/>
      <c r="AE29" s="351"/>
      <c r="AG29" s="351"/>
      <c r="AI29" s="331"/>
      <c r="AJ29" s="331"/>
      <c r="AK29" s="331"/>
      <c r="AL29" s="331"/>
      <c r="AM29" s="331"/>
      <c r="AP29" s="350"/>
    </row>
    <row r="30" spans="1:42" ht="18" customHeight="1">
      <c r="A30" s="1165"/>
      <c r="B30" s="1157"/>
      <c r="C30" s="1158"/>
      <c r="D30" s="1158"/>
      <c r="E30" s="1146"/>
      <c r="F30" s="1147"/>
      <c r="G30" s="1146"/>
      <c r="H30" s="1147"/>
      <c r="I30" s="1146"/>
      <c r="J30" s="1147"/>
      <c r="K30" s="1129"/>
      <c r="L30" s="1130"/>
      <c r="M30" s="352"/>
      <c r="N30" s="353"/>
      <c r="O30" s="353"/>
      <c r="P30" s="353"/>
      <c r="Q30" s="353"/>
      <c r="R30" s="353"/>
      <c r="S30" s="353"/>
      <c r="T30" s="353"/>
      <c r="U30" s="353"/>
      <c r="AE30" s="351"/>
      <c r="AF30" s="351"/>
      <c r="AG30" s="351"/>
      <c r="AI30" s="331"/>
      <c r="AJ30" s="331"/>
      <c r="AK30" s="331"/>
      <c r="AL30" s="331"/>
      <c r="AM30" s="331"/>
      <c r="AP30" s="350"/>
    </row>
    <row r="31" spans="1:41" ht="18" customHeight="1">
      <c r="A31" s="1163" t="s">
        <v>304</v>
      </c>
      <c r="B31" s="1166" t="s">
        <v>305</v>
      </c>
      <c r="C31" s="1168">
        <v>9457</v>
      </c>
      <c r="D31" s="1168"/>
      <c r="E31" s="1159">
        <v>11423</v>
      </c>
      <c r="F31" s="1160"/>
      <c r="G31" s="1159">
        <v>8206</v>
      </c>
      <c r="H31" s="1160"/>
      <c r="I31" s="1159">
        <v>11567</v>
      </c>
      <c r="J31" s="1160"/>
      <c r="K31" s="1123">
        <v>9116</v>
      </c>
      <c r="L31" s="1124"/>
      <c r="M31" s="351"/>
      <c r="N31" s="351"/>
      <c r="O31" s="351"/>
      <c r="P31" s="351"/>
      <c r="Q31" s="351"/>
      <c r="AD31" s="351"/>
      <c r="AE31" s="351"/>
      <c r="AF31" s="351"/>
      <c r="AH31" s="331"/>
      <c r="AI31" s="331"/>
      <c r="AJ31" s="331"/>
      <c r="AK31" s="331"/>
      <c r="AL31" s="331"/>
      <c r="AO31" s="350"/>
    </row>
    <row r="32" spans="1:54" ht="18" customHeight="1">
      <c r="A32" s="1164"/>
      <c r="B32" s="1167"/>
      <c r="C32" s="1169"/>
      <c r="D32" s="1169"/>
      <c r="E32" s="1161"/>
      <c r="F32" s="1162"/>
      <c r="G32" s="1161"/>
      <c r="H32" s="1162"/>
      <c r="I32" s="1161"/>
      <c r="J32" s="1162"/>
      <c r="K32" s="1125"/>
      <c r="L32" s="1126"/>
      <c r="AU32" s="331"/>
      <c r="AV32" s="331"/>
      <c r="AW32" s="331"/>
      <c r="AX32" s="331"/>
      <c r="AY32" s="331"/>
      <c r="BB32" s="350"/>
    </row>
    <row r="33" spans="1:54" ht="18" customHeight="1">
      <c r="A33" s="1164"/>
      <c r="B33" s="549" t="s">
        <v>306</v>
      </c>
      <c r="C33" s="1168">
        <v>21688</v>
      </c>
      <c r="D33" s="1168"/>
      <c r="E33" s="1159">
        <v>22812</v>
      </c>
      <c r="F33" s="1160"/>
      <c r="G33" s="1159">
        <v>22620</v>
      </c>
      <c r="H33" s="1160"/>
      <c r="I33" s="1159">
        <v>21896</v>
      </c>
      <c r="J33" s="1160"/>
      <c r="K33" s="1123">
        <v>21021</v>
      </c>
      <c r="L33" s="1124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U33" s="331"/>
      <c r="AV33" s="331"/>
      <c r="AW33" s="331"/>
      <c r="AX33" s="331"/>
      <c r="AY33" s="331"/>
      <c r="BB33" s="350"/>
    </row>
    <row r="34" spans="1:54" ht="18" customHeight="1">
      <c r="A34" s="1164"/>
      <c r="B34" s="550" t="s">
        <v>307</v>
      </c>
      <c r="C34" s="1169"/>
      <c r="D34" s="1169"/>
      <c r="E34" s="1161"/>
      <c r="F34" s="1162"/>
      <c r="G34" s="1161"/>
      <c r="H34" s="1162"/>
      <c r="I34" s="1161"/>
      <c r="J34" s="1162"/>
      <c r="K34" s="1125"/>
      <c r="L34" s="112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U34" s="331"/>
      <c r="AV34" s="331"/>
      <c r="AW34" s="331"/>
      <c r="AX34" s="331"/>
      <c r="AY34" s="331"/>
      <c r="BB34" s="350"/>
    </row>
    <row r="35" spans="1:45" ht="18" customHeight="1">
      <c r="A35" s="1164"/>
      <c r="B35" s="1156" t="s">
        <v>297</v>
      </c>
      <c r="C35" s="1144">
        <v>31145</v>
      </c>
      <c r="D35" s="1152"/>
      <c r="E35" s="1144">
        <v>34235</v>
      </c>
      <c r="F35" s="1145"/>
      <c r="G35" s="1144">
        <f>SUM(G31:H34)</f>
        <v>30826</v>
      </c>
      <c r="H35" s="1145"/>
      <c r="I35" s="1144">
        <v>33463</v>
      </c>
      <c r="J35" s="1145"/>
      <c r="K35" s="1127">
        <v>30137</v>
      </c>
      <c r="L35" s="1128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Q35" s="351"/>
      <c r="AS35" s="351"/>
    </row>
    <row r="36" spans="1:45" ht="18" customHeight="1">
      <c r="A36" s="1165"/>
      <c r="B36" s="1157"/>
      <c r="C36" s="1146"/>
      <c r="D36" s="1158"/>
      <c r="E36" s="1146"/>
      <c r="F36" s="1147"/>
      <c r="G36" s="1146"/>
      <c r="H36" s="1147"/>
      <c r="I36" s="1146"/>
      <c r="J36" s="1147"/>
      <c r="K36" s="1129"/>
      <c r="L36" s="1130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Q36" s="351"/>
      <c r="AR36" s="351"/>
      <c r="AS36" s="351"/>
    </row>
    <row r="37" spans="1:45" ht="18" customHeight="1">
      <c r="A37" s="1148" t="s">
        <v>61</v>
      </c>
      <c r="B37" s="1149"/>
      <c r="C37" s="1144">
        <v>176348</v>
      </c>
      <c r="D37" s="1152"/>
      <c r="E37" s="1144">
        <v>181742</v>
      </c>
      <c r="F37" s="1145"/>
      <c r="G37" s="1144">
        <f>G17+G29+G35</f>
        <v>176380</v>
      </c>
      <c r="H37" s="1145"/>
      <c r="I37" s="1144">
        <v>157013</v>
      </c>
      <c r="J37" s="1145"/>
      <c r="K37" s="1127">
        <v>130645</v>
      </c>
      <c r="L37" s="1128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Q37" s="351"/>
      <c r="AR37" s="351"/>
      <c r="AS37" s="351"/>
    </row>
    <row r="38" spans="1:12" ht="18" customHeight="1">
      <c r="A38" s="1150"/>
      <c r="B38" s="1151"/>
      <c r="C38" s="1153"/>
      <c r="D38" s="1154"/>
      <c r="E38" s="1153"/>
      <c r="F38" s="1155"/>
      <c r="G38" s="1153"/>
      <c r="H38" s="1155"/>
      <c r="I38" s="1153"/>
      <c r="J38" s="1155"/>
      <c r="K38" s="1131"/>
      <c r="L38" s="1132"/>
    </row>
    <row r="39" spans="1:12" ht="16.5" customHeight="1">
      <c r="A39" s="374"/>
      <c r="B39" s="1179" t="s">
        <v>358</v>
      </c>
      <c r="C39" s="1179"/>
      <c r="D39" s="1179"/>
      <c r="E39" s="1179"/>
      <c r="F39" s="1179"/>
      <c r="G39" s="1179"/>
      <c r="H39" s="1179"/>
      <c r="I39" s="1179"/>
      <c r="J39" s="1179"/>
      <c r="K39" s="1179"/>
      <c r="L39" s="1179"/>
    </row>
    <row r="40" spans="1:12" ht="16.5" customHeight="1">
      <c r="A40" s="476"/>
      <c r="B40" s="1143"/>
      <c r="C40" s="1143"/>
      <c r="D40" s="1143"/>
      <c r="E40" s="1143"/>
      <c r="F40" s="1143"/>
      <c r="G40" s="1143"/>
      <c r="H40" s="1143"/>
      <c r="I40" s="1143"/>
      <c r="J40" s="1143"/>
      <c r="K40" s="476"/>
      <c r="L40" s="476"/>
    </row>
    <row r="41" ht="16.5" customHeight="1"/>
    <row r="42" ht="16.5" customHeight="1"/>
  </sheetData>
  <sheetProtection/>
  <mergeCells count="101">
    <mergeCell ref="B39:L39"/>
    <mergeCell ref="I5:J6"/>
    <mergeCell ref="A3:B4"/>
    <mergeCell ref="C3:D4"/>
    <mergeCell ref="E3:F4"/>
    <mergeCell ref="G3:H4"/>
    <mergeCell ref="I3:J4"/>
    <mergeCell ref="A7:H7"/>
    <mergeCell ref="A11:B12"/>
    <mergeCell ref="C11:D12"/>
    <mergeCell ref="E11:F12"/>
    <mergeCell ref="G11:H12"/>
    <mergeCell ref="A5:B6"/>
    <mergeCell ref="C5:D6"/>
    <mergeCell ref="E5:F6"/>
    <mergeCell ref="G5:H6"/>
    <mergeCell ref="I11:J12"/>
    <mergeCell ref="A13:A18"/>
    <mergeCell ref="B13:B14"/>
    <mergeCell ref="C13:D14"/>
    <mergeCell ref="E13:F14"/>
    <mergeCell ref="G13:H14"/>
    <mergeCell ref="I13:J14"/>
    <mergeCell ref="B15:B16"/>
    <mergeCell ref="C15:D16"/>
    <mergeCell ref="E15:F16"/>
    <mergeCell ref="G15:H16"/>
    <mergeCell ref="I15:J16"/>
    <mergeCell ref="B17:B18"/>
    <mergeCell ref="C17:D18"/>
    <mergeCell ref="E17:F18"/>
    <mergeCell ref="G17:H18"/>
    <mergeCell ref="I17:J18"/>
    <mergeCell ref="A19:A30"/>
    <mergeCell ref="B19:B20"/>
    <mergeCell ref="C19:D20"/>
    <mergeCell ref="E19:F20"/>
    <mergeCell ref="G19:H20"/>
    <mergeCell ref="B23:B24"/>
    <mergeCell ref="C23:D24"/>
    <mergeCell ref="E23:F24"/>
    <mergeCell ref="G23:H24"/>
    <mergeCell ref="B27:B28"/>
    <mergeCell ref="I19:J20"/>
    <mergeCell ref="B21:B22"/>
    <mergeCell ref="C21:D22"/>
    <mergeCell ref="E21:F22"/>
    <mergeCell ref="G21:H22"/>
    <mergeCell ref="I21:J22"/>
    <mergeCell ref="C27:D28"/>
    <mergeCell ref="E27:F28"/>
    <mergeCell ref="G27:H28"/>
    <mergeCell ref="I27:J28"/>
    <mergeCell ref="I23:J24"/>
    <mergeCell ref="B25:B26"/>
    <mergeCell ref="C25:D26"/>
    <mergeCell ref="E25:F26"/>
    <mergeCell ref="G25:H26"/>
    <mergeCell ref="I25:J26"/>
    <mergeCell ref="B29:B30"/>
    <mergeCell ref="C29:D30"/>
    <mergeCell ref="E29:F30"/>
    <mergeCell ref="G29:H30"/>
    <mergeCell ref="I29:J30"/>
    <mergeCell ref="I31:J32"/>
    <mergeCell ref="I33:J34"/>
    <mergeCell ref="A31:A36"/>
    <mergeCell ref="B31:B32"/>
    <mergeCell ref="C31:D32"/>
    <mergeCell ref="E31:F32"/>
    <mergeCell ref="G31:H32"/>
    <mergeCell ref="E35:F36"/>
    <mergeCell ref="C33:D34"/>
    <mergeCell ref="E33:F34"/>
    <mergeCell ref="G33:H34"/>
    <mergeCell ref="B40:J40"/>
    <mergeCell ref="G35:H36"/>
    <mergeCell ref="I35:J36"/>
    <mergeCell ref="A37:B38"/>
    <mergeCell ref="C37:D38"/>
    <mergeCell ref="E37:F38"/>
    <mergeCell ref="G37:H38"/>
    <mergeCell ref="I37:J38"/>
    <mergeCell ref="B35:B36"/>
    <mergeCell ref="C35:D36"/>
    <mergeCell ref="K3:L4"/>
    <mergeCell ref="K5:L6"/>
    <mergeCell ref="K11:L12"/>
    <mergeCell ref="K13:L14"/>
    <mergeCell ref="K15:L16"/>
    <mergeCell ref="K17:L18"/>
    <mergeCell ref="K31:L32"/>
    <mergeCell ref="K33:L34"/>
    <mergeCell ref="K35:L36"/>
    <mergeCell ref="K37:L38"/>
    <mergeCell ref="K19:L20"/>
    <mergeCell ref="K21:L22"/>
    <mergeCell ref="K23:L24"/>
    <mergeCell ref="K25:L26"/>
    <mergeCell ref="K27:L28"/>
    <mergeCell ref="K29:L30"/>
  </mergeCells>
  <printOptions horizontalCentered="1"/>
  <pageMargins left="0.3937007874015748" right="0.7874015748031497" top="0.8661417322834646" bottom="0.5905511811023623" header="0.5118110236220472" footer="0.3937007874015748"/>
  <pageSetup firstPageNumber="34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zoomScale="85" zoomScaleNormal="85" zoomScalePageLayoutView="0" workbookViewId="0" topLeftCell="A1">
      <selection activeCell="A7" sqref="A7:A10"/>
    </sheetView>
  </sheetViews>
  <sheetFormatPr defaultColWidth="10.625" defaultRowHeight="19.5" customHeight="1"/>
  <cols>
    <col min="1" max="1" width="10.625" style="12" customWidth="1"/>
    <col min="2" max="2" width="1.625" style="12" customWidth="1"/>
    <col min="3" max="3" width="24.25390625" style="12" customWidth="1"/>
    <col min="4" max="4" width="1.625" style="12" customWidth="1"/>
    <col min="5" max="13" width="12.25390625" style="12" hidden="1" customWidth="1"/>
    <col min="14" max="14" width="12.25390625" style="12" customWidth="1"/>
    <col min="15" max="15" width="12.25390625" style="12" hidden="1" customWidth="1"/>
    <col min="16" max="17" width="12.25390625" style="12" customWidth="1"/>
    <col min="18" max="18" width="12.25390625" style="12" hidden="1" customWidth="1"/>
    <col min="19" max="20" width="12.25390625" style="12" customWidth="1"/>
    <col min="21" max="21" width="12.25390625" style="12" hidden="1" customWidth="1"/>
    <col min="22" max="23" width="12.25390625" style="12" customWidth="1"/>
    <col min="24" max="24" width="12.25390625" style="12" hidden="1" customWidth="1"/>
    <col min="25" max="28" width="12.25390625" style="12" customWidth="1"/>
    <col min="29" max="29" width="10.625" style="181" customWidth="1"/>
    <col min="30" max="31" width="10.625" style="12" customWidth="1"/>
    <col min="32" max="32" width="10.625" style="181" customWidth="1"/>
    <col min="33" max="34" width="10.625" style="12" customWidth="1"/>
    <col min="35" max="35" width="10.625" style="181" customWidth="1"/>
    <col min="36" max="16384" width="10.625" style="12" customWidth="1"/>
  </cols>
  <sheetData>
    <row r="1" spans="1:35" ht="19.5" customHeight="1">
      <c r="A1" s="7" t="s">
        <v>202</v>
      </c>
      <c r="B1" s="7"/>
      <c r="AC1" s="12"/>
      <c r="AF1" s="12"/>
      <c r="AI1" s="12"/>
    </row>
    <row r="2" spans="1:35" ht="10.5" customHeight="1">
      <c r="A2" s="7"/>
      <c r="B2" s="7"/>
      <c r="AC2" s="12"/>
      <c r="AF2" s="12"/>
      <c r="AI2" s="12"/>
    </row>
    <row r="3" ht="12">
      <c r="A3" s="65" t="s">
        <v>203</v>
      </c>
    </row>
    <row r="4" spans="1:35" ht="12">
      <c r="A4" s="114"/>
      <c r="B4" s="114"/>
      <c r="C4" s="114"/>
      <c r="D4" s="114"/>
      <c r="E4" s="114"/>
      <c r="F4" s="114"/>
      <c r="G4" s="114"/>
      <c r="H4" s="114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 t="s">
        <v>204</v>
      </c>
      <c r="AA4" s="571"/>
      <c r="AB4" s="571"/>
      <c r="AC4" s="12"/>
      <c r="AF4" s="12"/>
      <c r="AI4" s="12"/>
    </row>
    <row r="5" spans="1:36" s="197" customFormat="1" ht="21.75" customHeight="1">
      <c r="A5" s="584" t="s">
        <v>465</v>
      </c>
      <c r="B5" s="585"/>
      <c r="C5" s="585"/>
      <c r="D5" s="585"/>
      <c r="E5" s="572" t="s">
        <v>218</v>
      </c>
      <c r="F5" s="573"/>
      <c r="G5" s="572" t="s">
        <v>220</v>
      </c>
      <c r="H5" s="573"/>
      <c r="I5" s="572" t="s">
        <v>223</v>
      </c>
      <c r="J5" s="573"/>
      <c r="K5" s="572" t="s">
        <v>229</v>
      </c>
      <c r="L5" s="573"/>
      <c r="M5" s="574"/>
      <c r="N5" s="572" t="s">
        <v>314</v>
      </c>
      <c r="O5" s="573"/>
      <c r="P5" s="574"/>
      <c r="Q5" s="572" t="s">
        <v>315</v>
      </c>
      <c r="R5" s="573"/>
      <c r="S5" s="574"/>
      <c r="T5" s="572" t="s">
        <v>323</v>
      </c>
      <c r="U5" s="573"/>
      <c r="V5" s="574"/>
      <c r="W5" s="572" t="s">
        <v>373</v>
      </c>
      <c r="X5" s="573"/>
      <c r="Y5" s="574"/>
      <c r="Z5" s="573" t="s">
        <v>374</v>
      </c>
      <c r="AA5" s="573"/>
      <c r="AB5" s="595"/>
      <c r="AC5" s="196"/>
      <c r="AD5" s="196"/>
      <c r="AE5" s="196"/>
      <c r="AF5" s="196"/>
      <c r="AG5" s="196"/>
      <c r="AH5" s="196"/>
      <c r="AI5" s="196"/>
      <c r="AJ5" s="196"/>
    </row>
    <row r="6" spans="1:36" s="197" customFormat="1" ht="21.75" customHeight="1">
      <c r="A6" s="586"/>
      <c r="B6" s="587"/>
      <c r="C6" s="587"/>
      <c r="D6" s="587"/>
      <c r="E6" s="198" t="s">
        <v>205</v>
      </c>
      <c r="F6" s="199" t="s">
        <v>206</v>
      </c>
      <c r="G6" s="198" t="s">
        <v>205</v>
      </c>
      <c r="H6" s="199" t="s">
        <v>206</v>
      </c>
      <c r="I6" s="198" t="s">
        <v>205</v>
      </c>
      <c r="J6" s="199" t="s">
        <v>206</v>
      </c>
      <c r="K6" s="198" t="s">
        <v>205</v>
      </c>
      <c r="L6" s="198" t="s">
        <v>14</v>
      </c>
      <c r="M6" s="198" t="s">
        <v>255</v>
      </c>
      <c r="N6" s="198" t="s">
        <v>205</v>
      </c>
      <c r="O6" s="198" t="s">
        <v>14</v>
      </c>
      <c r="P6" s="198" t="s">
        <v>255</v>
      </c>
      <c r="Q6" s="198" t="s">
        <v>205</v>
      </c>
      <c r="R6" s="198" t="s">
        <v>14</v>
      </c>
      <c r="S6" s="198" t="s">
        <v>255</v>
      </c>
      <c r="T6" s="198" t="s">
        <v>205</v>
      </c>
      <c r="U6" s="198" t="s">
        <v>14</v>
      </c>
      <c r="V6" s="198" t="s">
        <v>255</v>
      </c>
      <c r="W6" s="198" t="s">
        <v>205</v>
      </c>
      <c r="X6" s="198" t="s">
        <v>14</v>
      </c>
      <c r="Y6" s="198" t="s">
        <v>255</v>
      </c>
      <c r="Z6" s="396" t="s">
        <v>205</v>
      </c>
      <c r="AA6" s="198" t="s">
        <v>14</v>
      </c>
      <c r="AB6" s="397" t="s">
        <v>0</v>
      </c>
      <c r="AC6" s="196"/>
      <c r="AD6" s="196"/>
      <c r="AE6" s="196"/>
      <c r="AF6" s="196"/>
      <c r="AG6" s="196"/>
      <c r="AH6" s="196"/>
      <c r="AI6" s="196"/>
      <c r="AJ6" s="196"/>
    </row>
    <row r="7" spans="1:36" s="197" customFormat="1" ht="21.75" customHeight="1">
      <c r="A7" s="589" t="s">
        <v>1</v>
      </c>
      <c r="B7" s="200"/>
      <c r="C7" s="201" t="s">
        <v>2</v>
      </c>
      <c r="D7" s="202"/>
      <c r="E7" s="203">
        <v>102470</v>
      </c>
      <c r="F7" s="203">
        <v>136583</v>
      </c>
      <c r="G7" s="203">
        <v>102279</v>
      </c>
      <c r="H7" s="250">
        <f>140908+149</f>
        <v>141057</v>
      </c>
      <c r="I7" s="203">
        <v>100127</v>
      </c>
      <c r="J7" s="250">
        <v>138197</v>
      </c>
      <c r="K7" s="203">
        <v>73327</v>
      </c>
      <c r="L7" s="267">
        <f>+K7/K$22*100</f>
        <v>17.732523693100887</v>
      </c>
      <c r="M7" s="250">
        <v>111107</v>
      </c>
      <c r="N7" s="203">
        <v>72634</v>
      </c>
      <c r="O7" s="267">
        <f>+N7/N$22*100</f>
        <v>17.287141626325084</v>
      </c>
      <c r="P7" s="250">
        <v>109878</v>
      </c>
      <c r="Q7" s="203">
        <v>69904</v>
      </c>
      <c r="R7" s="267">
        <v>16.544894689132352</v>
      </c>
      <c r="S7" s="203">
        <v>109808</v>
      </c>
      <c r="T7" s="203">
        <v>69117</v>
      </c>
      <c r="U7" s="409">
        <v>16.287235220789746</v>
      </c>
      <c r="V7" s="203">
        <v>108949</v>
      </c>
      <c r="W7" s="442">
        <v>69062</v>
      </c>
      <c r="X7" s="409"/>
      <c r="Y7" s="203">
        <v>108762</v>
      </c>
      <c r="Z7" s="442">
        <v>64019</v>
      </c>
      <c r="AA7" s="409">
        <v>15.1</v>
      </c>
      <c r="AB7" s="448">
        <v>92.7</v>
      </c>
      <c r="AC7" s="196"/>
      <c r="AD7" s="196"/>
      <c r="AE7" s="196"/>
      <c r="AF7" s="196"/>
      <c r="AG7" s="196"/>
      <c r="AH7" s="196"/>
      <c r="AI7" s="196"/>
      <c r="AJ7" s="204"/>
    </row>
    <row r="8" spans="1:36" s="197" customFormat="1" ht="21.75" customHeight="1">
      <c r="A8" s="590"/>
      <c r="B8" s="205"/>
      <c r="C8" s="206" t="s">
        <v>3</v>
      </c>
      <c r="D8" s="207"/>
      <c r="E8" s="208">
        <v>17238</v>
      </c>
      <c r="F8" s="208">
        <v>26323</v>
      </c>
      <c r="G8" s="208">
        <v>16472</v>
      </c>
      <c r="H8" s="251">
        <f>22827+5</f>
        <v>22832</v>
      </c>
      <c r="I8" s="208">
        <v>16395</v>
      </c>
      <c r="J8" s="251">
        <v>23365</v>
      </c>
      <c r="K8" s="208">
        <v>14751</v>
      </c>
      <c r="L8" s="268">
        <f aca="true" t="shared" si="0" ref="L8:L22">+K8/K$22*100</f>
        <v>3.567205217681498</v>
      </c>
      <c r="M8" s="251">
        <v>22595</v>
      </c>
      <c r="N8" s="208">
        <v>14947</v>
      </c>
      <c r="O8" s="268">
        <f>+N8/N$22*100</f>
        <v>3.5574373693956143</v>
      </c>
      <c r="P8" s="251">
        <v>22403</v>
      </c>
      <c r="Q8" s="208">
        <v>14197</v>
      </c>
      <c r="R8" s="268">
        <v>3.360149203216011</v>
      </c>
      <c r="S8" s="208">
        <v>22433</v>
      </c>
      <c r="T8" s="208">
        <v>13961</v>
      </c>
      <c r="U8" s="410">
        <v>3.2898721142041127</v>
      </c>
      <c r="V8" s="208">
        <v>22615</v>
      </c>
      <c r="W8" s="443">
        <v>13755</v>
      </c>
      <c r="X8" s="410"/>
      <c r="Y8" s="208">
        <v>22472</v>
      </c>
      <c r="Z8" s="443">
        <v>12819</v>
      </c>
      <c r="AA8" s="410">
        <v>3</v>
      </c>
      <c r="AB8" s="449">
        <v>93.2</v>
      </c>
      <c r="AC8" s="196"/>
      <c r="AD8" s="196"/>
      <c r="AE8" s="196"/>
      <c r="AF8" s="196"/>
      <c r="AG8" s="196"/>
      <c r="AH8" s="196"/>
      <c r="AI8" s="196"/>
      <c r="AJ8" s="204"/>
    </row>
    <row r="9" spans="1:36" s="197" customFormat="1" ht="21.75" customHeight="1">
      <c r="A9" s="590"/>
      <c r="B9" s="205"/>
      <c r="C9" s="206" t="s">
        <v>4</v>
      </c>
      <c r="D9" s="207"/>
      <c r="E9" s="208">
        <v>8499</v>
      </c>
      <c r="F9" s="208">
        <v>7899</v>
      </c>
      <c r="G9" s="208">
        <v>8044</v>
      </c>
      <c r="H9" s="251">
        <f>11495-3614</f>
        <v>7881</v>
      </c>
      <c r="I9" s="208">
        <f>11912-4107</f>
        <v>7805</v>
      </c>
      <c r="J9" s="251">
        <v>7583</v>
      </c>
      <c r="K9" s="208">
        <v>7637</v>
      </c>
      <c r="L9" s="268">
        <f t="shared" si="0"/>
        <v>1.8468406377488713</v>
      </c>
      <c r="M9" s="251">
        <v>7376</v>
      </c>
      <c r="N9" s="208">
        <v>7727</v>
      </c>
      <c r="O9" s="268">
        <f>+N9/N$22*100</f>
        <v>1.8390525559189075</v>
      </c>
      <c r="P9" s="251">
        <v>7268</v>
      </c>
      <c r="Q9" s="208">
        <v>8008</v>
      </c>
      <c r="R9" s="268">
        <v>1.895335269377602</v>
      </c>
      <c r="S9" s="208">
        <v>7607</v>
      </c>
      <c r="T9" s="208">
        <v>7779</v>
      </c>
      <c r="U9" s="410">
        <v>1.8331004352405842</v>
      </c>
      <c r="V9" s="208">
        <v>7384</v>
      </c>
      <c r="W9" s="443">
        <v>7051</v>
      </c>
      <c r="X9" s="410"/>
      <c r="Y9" s="208">
        <v>6652</v>
      </c>
      <c r="Z9" s="443">
        <v>5882</v>
      </c>
      <c r="AA9" s="410">
        <v>1.4</v>
      </c>
      <c r="AB9" s="449">
        <v>83.4</v>
      </c>
      <c r="AC9" s="196"/>
      <c r="AD9" s="196"/>
      <c r="AE9" s="196"/>
      <c r="AF9" s="196"/>
      <c r="AG9" s="196"/>
      <c r="AH9" s="196"/>
      <c r="AI9" s="196"/>
      <c r="AJ9" s="204"/>
    </row>
    <row r="10" spans="1:36" s="197" customFormat="1" ht="21.75" customHeight="1">
      <c r="A10" s="591"/>
      <c r="B10" s="209"/>
      <c r="C10" s="210" t="s">
        <v>5</v>
      </c>
      <c r="D10" s="211"/>
      <c r="E10" s="237">
        <f>+E7+E8+E9</f>
        <v>128207</v>
      </c>
      <c r="F10" s="238">
        <v>170805</v>
      </c>
      <c r="G10" s="238">
        <v>126795</v>
      </c>
      <c r="H10" s="252">
        <f>+H7+H8+H9</f>
        <v>171770</v>
      </c>
      <c r="I10" s="238">
        <f>+I7+I8+I9</f>
        <v>124327</v>
      </c>
      <c r="J10" s="252">
        <f>+J7+J8+J9</f>
        <v>169145</v>
      </c>
      <c r="K10" s="238">
        <v>95715</v>
      </c>
      <c r="L10" s="269">
        <f t="shared" si="0"/>
        <v>23.146569548531257</v>
      </c>
      <c r="M10" s="252">
        <v>141078</v>
      </c>
      <c r="N10" s="238">
        <v>95308</v>
      </c>
      <c r="O10" s="269">
        <f>+N10/N$22*100</f>
        <v>22.683631551639603</v>
      </c>
      <c r="P10" s="252">
        <v>139549</v>
      </c>
      <c r="Q10" s="238">
        <v>92109</v>
      </c>
      <c r="R10" s="269">
        <v>21.800379161725967</v>
      </c>
      <c r="S10" s="238">
        <v>139848</v>
      </c>
      <c r="T10" s="238">
        <v>90857</v>
      </c>
      <c r="U10" s="411">
        <v>21.410207770234447</v>
      </c>
      <c r="V10" s="238">
        <v>138948</v>
      </c>
      <c r="W10" s="444">
        <v>89868</v>
      </c>
      <c r="X10" s="411"/>
      <c r="Y10" s="238">
        <f>SUM(Y7:Y9)</f>
        <v>137886</v>
      </c>
      <c r="Z10" s="444">
        <f>SUM(Z7:Z9)</f>
        <v>82720</v>
      </c>
      <c r="AA10" s="411">
        <v>19.5</v>
      </c>
      <c r="AB10" s="450">
        <v>92</v>
      </c>
      <c r="AC10" s="196"/>
      <c r="AD10" s="196"/>
      <c r="AE10" s="196"/>
      <c r="AF10" s="196"/>
      <c r="AG10" s="196"/>
      <c r="AH10" s="196"/>
      <c r="AI10" s="196"/>
      <c r="AJ10" s="204"/>
    </row>
    <row r="11" spans="1:36" s="197" customFormat="1" ht="21.75" customHeight="1">
      <c r="A11" s="194"/>
      <c r="B11" s="200"/>
      <c r="C11" s="201" t="s">
        <v>2</v>
      </c>
      <c r="D11" s="202"/>
      <c r="E11" s="203">
        <v>214649</v>
      </c>
      <c r="F11" s="203">
        <v>217035</v>
      </c>
      <c r="G11" s="203">
        <v>217727</v>
      </c>
      <c r="H11" s="250">
        <v>217724</v>
      </c>
      <c r="I11" s="203">
        <v>222351</v>
      </c>
      <c r="J11" s="250">
        <v>222540</v>
      </c>
      <c r="K11" s="203">
        <v>250585</v>
      </c>
      <c r="L11" s="267">
        <f t="shared" si="0"/>
        <v>60.59847599977752</v>
      </c>
      <c r="M11" s="250">
        <v>250624</v>
      </c>
      <c r="N11" s="203">
        <v>255324</v>
      </c>
      <c r="O11" s="267">
        <f>+N11/N$22*100</f>
        <v>60.76798948976824</v>
      </c>
      <c r="P11" s="250">
        <v>255466</v>
      </c>
      <c r="Q11" s="203">
        <v>259087</v>
      </c>
      <c r="R11" s="267">
        <v>61.32077034680754</v>
      </c>
      <c r="S11" s="203">
        <v>259359</v>
      </c>
      <c r="T11" s="203">
        <v>261347</v>
      </c>
      <c r="U11" s="409">
        <v>61.5</v>
      </c>
      <c r="V11" s="203">
        <v>262145</v>
      </c>
      <c r="W11" s="442">
        <v>264365</v>
      </c>
      <c r="X11" s="409"/>
      <c r="Y11" s="203">
        <v>265128</v>
      </c>
      <c r="Z11" s="442">
        <v>267780</v>
      </c>
      <c r="AA11" s="409">
        <v>63.1</v>
      </c>
      <c r="AB11" s="448">
        <v>101.3</v>
      </c>
      <c r="AC11" s="196"/>
      <c r="AD11" s="196"/>
      <c r="AE11" s="196"/>
      <c r="AF11" s="196"/>
      <c r="AG11" s="196"/>
      <c r="AH11" s="196"/>
      <c r="AI11" s="196"/>
      <c r="AJ11" s="204"/>
    </row>
    <row r="12" spans="1:36" s="197" customFormat="1" ht="21.75" customHeight="1">
      <c r="A12" s="192" t="s">
        <v>181</v>
      </c>
      <c r="B12" s="205"/>
      <c r="C12" s="206" t="s">
        <v>3</v>
      </c>
      <c r="D12" s="207"/>
      <c r="E12" s="208">
        <v>6731</v>
      </c>
      <c r="F12" s="208">
        <v>6186</v>
      </c>
      <c r="G12" s="208">
        <v>6041</v>
      </c>
      <c r="H12" s="251">
        <v>5925</v>
      </c>
      <c r="I12" s="208">
        <v>6393</v>
      </c>
      <c r="J12" s="251">
        <v>6280</v>
      </c>
      <c r="K12" s="208">
        <v>8971</v>
      </c>
      <c r="L12" s="268">
        <v>2.1</v>
      </c>
      <c r="M12" s="251">
        <v>8809</v>
      </c>
      <c r="N12" s="208">
        <v>9188</v>
      </c>
      <c r="O12" s="268">
        <v>2.1</v>
      </c>
      <c r="P12" s="251">
        <v>9027</v>
      </c>
      <c r="Q12" s="208">
        <v>9169</v>
      </c>
      <c r="R12" s="268">
        <v>2.170121014600803</v>
      </c>
      <c r="S12" s="208">
        <v>8979</v>
      </c>
      <c r="T12" s="208">
        <v>9204</v>
      </c>
      <c r="U12" s="410">
        <v>2.168897853959935</v>
      </c>
      <c r="V12" s="208">
        <v>9090</v>
      </c>
      <c r="W12" s="443">
        <v>8908</v>
      </c>
      <c r="X12" s="410"/>
      <c r="Y12" s="208">
        <v>8757</v>
      </c>
      <c r="Z12" s="443">
        <v>8864</v>
      </c>
      <c r="AA12" s="410">
        <v>2.1</v>
      </c>
      <c r="AB12" s="449">
        <v>99.5</v>
      </c>
      <c r="AC12" s="196"/>
      <c r="AD12" s="196"/>
      <c r="AE12" s="196"/>
      <c r="AF12" s="196"/>
      <c r="AG12" s="196"/>
      <c r="AH12" s="196"/>
      <c r="AI12" s="196"/>
      <c r="AJ12" s="204"/>
    </row>
    <row r="13" spans="1:36" s="197" customFormat="1" ht="21.75" customHeight="1">
      <c r="A13" s="192" t="s">
        <v>182</v>
      </c>
      <c r="B13" s="205"/>
      <c r="C13" s="206" t="s">
        <v>4</v>
      </c>
      <c r="D13" s="207"/>
      <c r="E13" s="208">
        <v>1176</v>
      </c>
      <c r="F13" s="208">
        <v>2298</v>
      </c>
      <c r="G13" s="208">
        <v>2457</v>
      </c>
      <c r="H13" s="251">
        <f>2153+1</f>
        <v>2154</v>
      </c>
      <c r="I13" s="208">
        <v>1243</v>
      </c>
      <c r="J13" s="251">
        <f>SUM(1887,6)</f>
        <v>1893</v>
      </c>
      <c r="K13" s="208">
        <v>1144</v>
      </c>
      <c r="L13" s="268">
        <f t="shared" si="0"/>
        <v>0.27665126222138386</v>
      </c>
      <c r="M13" s="251">
        <v>1891</v>
      </c>
      <c r="N13" s="208">
        <v>1042</v>
      </c>
      <c r="O13" s="268">
        <f>+N13/N$22*100</f>
        <v>0.2479995811139513</v>
      </c>
      <c r="P13" s="251">
        <v>1673</v>
      </c>
      <c r="Q13" s="208">
        <v>1110</v>
      </c>
      <c r="R13" s="268">
        <v>0.26271505357256975</v>
      </c>
      <c r="S13" s="208">
        <v>1775</v>
      </c>
      <c r="T13" s="208">
        <v>1080</v>
      </c>
      <c r="U13" s="410">
        <v>0.25449909629256084</v>
      </c>
      <c r="V13" s="208">
        <v>1712</v>
      </c>
      <c r="W13" s="443">
        <v>1037</v>
      </c>
      <c r="X13" s="410"/>
      <c r="Y13" s="208">
        <v>1757</v>
      </c>
      <c r="Z13" s="443">
        <v>1227</v>
      </c>
      <c r="AA13" s="410">
        <v>0.3</v>
      </c>
      <c r="AB13" s="449">
        <v>118.3</v>
      </c>
      <c r="AC13" s="196"/>
      <c r="AD13" s="196"/>
      <c r="AE13" s="196"/>
      <c r="AF13" s="196"/>
      <c r="AG13" s="196"/>
      <c r="AH13" s="196"/>
      <c r="AI13" s="196"/>
      <c r="AJ13" s="204"/>
    </row>
    <row r="14" spans="1:36" s="197" customFormat="1" ht="21.75" customHeight="1">
      <c r="A14" s="193"/>
      <c r="B14" s="209"/>
      <c r="C14" s="210" t="s">
        <v>5</v>
      </c>
      <c r="D14" s="211"/>
      <c r="E14" s="237">
        <f>+E11+E12+E13</f>
        <v>222556</v>
      </c>
      <c r="F14" s="238">
        <v>225519</v>
      </c>
      <c r="G14" s="238">
        <v>226225</v>
      </c>
      <c r="H14" s="252">
        <f>+H11+H12+H13</f>
        <v>225803</v>
      </c>
      <c r="I14" s="238">
        <f>+I11+I12+I13</f>
        <v>229987</v>
      </c>
      <c r="J14" s="252">
        <f>+J11+J12+J13</f>
        <v>230713</v>
      </c>
      <c r="K14" s="238">
        <v>260700</v>
      </c>
      <c r="L14" s="269">
        <f t="shared" si="0"/>
        <v>63.044566486988444</v>
      </c>
      <c r="M14" s="252">
        <v>261324</v>
      </c>
      <c r="N14" s="238">
        <v>265554</v>
      </c>
      <c r="O14" s="269">
        <f>+N14/N$22*100</f>
        <v>63.20276464792152</v>
      </c>
      <c r="P14" s="252">
        <v>266166</v>
      </c>
      <c r="Q14" s="238">
        <v>269366</v>
      </c>
      <c r="R14" s="269">
        <v>63.753606414980915</v>
      </c>
      <c r="S14" s="238">
        <v>270113</v>
      </c>
      <c r="T14" s="238">
        <v>271631</v>
      </c>
      <c r="U14" s="411">
        <v>64.00911483800425</v>
      </c>
      <c r="V14" s="238">
        <v>272947</v>
      </c>
      <c r="W14" s="444">
        <v>274310</v>
      </c>
      <c r="X14" s="411"/>
      <c r="Y14" s="238">
        <f>SUM(Y11:Y13)</f>
        <v>275642</v>
      </c>
      <c r="Z14" s="444">
        <f>SUM(Z11:Z13)</f>
        <v>277871</v>
      </c>
      <c r="AA14" s="411">
        <v>65.5</v>
      </c>
      <c r="AB14" s="450">
        <v>101.3</v>
      </c>
      <c r="AC14" s="196"/>
      <c r="AD14" s="196"/>
      <c r="AE14" s="196"/>
      <c r="AF14" s="196"/>
      <c r="AG14" s="196"/>
      <c r="AH14" s="196"/>
      <c r="AI14" s="196"/>
      <c r="AJ14" s="204"/>
    </row>
    <row r="15" spans="1:36" s="197" customFormat="1" ht="21.75" customHeight="1">
      <c r="A15" s="194"/>
      <c r="B15" s="200"/>
      <c r="C15" s="201" t="s">
        <v>2</v>
      </c>
      <c r="D15" s="207"/>
      <c r="E15" s="212">
        <v>40424</v>
      </c>
      <c r="F15" s="212">
        <v>42196</v>
      </c>
      <c r="G15" s="212">
        <v>41404</v>
      </c>
      <c r="H15" s="251">
        <v>40871</v>
      </c>
      <c r="I15" s="212">
        <v>41173</v>
      </c>
      <c r="J15" s="250">
        <v>40834</v>
      </c>
      <c r="K15" s="212">
        <v>39529</v>
      </c>
      <c r="L15" s="267">
        <f t="shared" si="0"/>
        <v>9.559220056249199</v>
      </c>
      <c r="M15" s="250">
        <v>39156</v>
      </c>
      <c r="N15" s="212">
        <v>40337</v>
      </c>
      <c r="O15" s="267">
        <f>+N15/N$22*100</f>
        <v>9.600344628976442</v>
      </c>
      <c r="P15" s="250">
        <v>39945</v>
      </c>
      <c r="Q15" s="212">
        <v>41045</v>
      </c>
      <c r="R15" s="398">
        <v>9.714539976473985</v>
      </c>
      <c r="S15" s="212">
        <v>40638</v>
      </c>
      <c r="T15" s="212">
        <v>40873</v>
      </c>
      <c r="U15" s="410">
        <v>9.7</v>
      </c>
      <c r="V15" s="212">
        <v>40445</v>
      </c>
      <c r="W15" s="445">
        <v>40712</v>
      </c>
      <c r="X15" s="410"/>
      <c r="Y15" s="212">
        <v>40208</v>
      </c>
      <c r="Z15" s="445">
        <v>40459</v>
      </c>
      <c r="AA15" s="410">
        <v>9.5</v>
      </c>
      <c r="AB15" s="449">
        <v>99.4</v>
      </c>
      <c r="AC15" s="196"/>
      <c r="AD15" s="196"/>
      <c r="AE15" s="196"/>
      <c r="AF15" s="196"/>
      <c r="AG15" s="196"/>
      <c r="AH15" s="196"/>
      <c r="AI15" s="196"/>
      <c r="AJ15" s="204"/>
    </row>
    <row r="16" spans="1:36" s="197" customFormat="1" ht="21.75" customHeight="1">
      <c r="A16" s="192" t="s">
        <v>183</v>
      </c>
      <c r="B16" s="205"/>
      <c r="C16" s="206" t="s">
        <v>3</v>
      </c>
      <c r="D16" s="207"/>
      <c r="E16" s="212">
        <v>9616</v>
      </c>
      <c r="F16" s="212">
        <v>10251</v>
      </c>
      <c r="G16" s="212">
        <v>9833</v>
      </c>
      <c r="H16" s="251">
        <v>9681</v>
      </c>
      <c r="I16" s="212">
        <v>10925</v>
      </c>
      <c r="J16" s="251">
        <v>10812</v>
      </c>
      <c r="K16" s="212">
        <v>11920</v>
      </c>
      <c r="L16" s="268">
        <f t="shared" si="0"/>
        <v>2.8825900748941398</v>
      </c>
      <c r="M16" s="251">
        <v>11819</v>
      </c>
      <c r="N16" s="212">
        <v>12628</v>
      </c>
      <c r="O16" s="268">
        <f>+N16/N$22*100</f>
        <v>3.005507399526849</v>
      </c>
      <c r="P16" s="251">
        <v>12416</v>
      </c>
      <c r="Q16" s="212">
        <v>13103</v>
      </c>
      <c r="R16" s="399">
        <v>3.101221033298541</v>
      </c>
      <c r="S16" s="212">
        <v>12937</v>
      </c>
      <c r="T16" s="212">
        <v>13612</v>
      </c>
      <c r="U16" s="410">
        <v>3.2076312025317946</v>
      </c>
      <c r="V16" s="212">
        <v>13416</v>
      </c>
      <c r="W16" s="445">
        <v>14452</v>
      </c>
      <c r="X16" s="410"/>
      <c r="Y16" s="212">
        <v>14157</v>
      </c>
      <c r="Z16" s="445">
        <v>14879</v>
      </c>
      <c r="AA16" s="410">
        <v>3.5</v>
      </c>
      <c r="AB16" s="449">
        <v>103</v>
      </c>
      <c r="AC16" s="196"/>
      <c r="AD16" s="196"/>
      <c r="AE16" s="196"/>
      <c r="AF16" s="196"/>
      <c r="AG16" s="196"/>
      <c r="AH16" s="196"/>
      <c r="AI16" s="196"/>
      <c r="AJ16" s="204"/>
    </row>
    <row r="17" spans="1:36" s="197" customFormat="1" ht="21.75" customHeight="1">
      <c r="A17" s="192" t="s">
        <v>182</v>
      </c>
      <c r="B17" s="205"/>
      <c r="C17" s="206" t="s">
        <v>4</v>
      </c>
      <c r="D17" s="207"/>
      <c r="E17" s="212">
        <v>3387</v>
      </c>
      <c r="F17" s="212">
        <v>3824</v>
      </c>
      <c r="G17" s="212">
        <v>3631</v>
      </c>
      <c r="H17" s="251">
        <v>3614</v>
      </c>
      <c r="I17" s="212">
        <v>4107</v>
      </c>
      <c r="J17" s="251">
        <v>4102</v>
      </c>
      <c r="K17" s="212">
        <v>5653</v>
      </c>
      <c r="L17" s="268">
        <v>1.3</v>
      </c>
      <c r="M17" s="251">
        <v>5637</v>
      </c>
      <c r="N17" s="212">
        <v>6335</v>
      </c>
      <c r="O17" s="268">
        <v>1.3</v>
      </c>
      <c r="P17" s="251">
        <v>6323</v>
      </c>
      <c r="Q17" s="212">
        <v>6888</v>
      </c>
      <c r="R17" s="399">
        <v>1.6302534135205948</v>
      </c>
      <c r="S17" s="212">
        <v>6889</v>
      </c>
      <c r="T17" s="212">
        <v>7390</v>
      </c>
      <c r="U17" s="410">
        <v>1.7414336311129857</v>
      </c>
      <c r="V17" s="212">
        <v>7383</v>
      </c>
      <c r="W17" s="445">
        <v>8183</v>
      </c>
      <c r="X17" s="410"/>
      <c r="Y17" s="212">
        <v>8163</v>
      </c>
      <c r="Z17" s="445">
        <v>8590</v>
      </c>
      <c r="AA17" s="410">
        <v>2</v>
      </c>
      <c r="AB17" s="449">
        <v>105</v>
      </c>
      <c r="AC17" s="196"/>
      <c r="AD17" s="196"/>
      <c r="AE17" s="196"/>
      <c r="AF17" s="196"/>
      <c r="AG17" s="196"/>
      <c r="AH17" s="196"/>
      <c r="AI17" s="196"/>
      <c r="AJ17" s="204"/>
    </row>
    <row r="18" spans="1:36" s="197" customFormat="1" ht="21.75" customHeight="1">
      <c r="A18" s="193"/>
      <c r="B18" s="209"/>
      <c r="C18" s="210" t="s">
        <v>5</v>
      </c>
      <c r="D18" s="207"/>
      <c r="E18" s="254">
        <f>+E15+E16+E17</f>
        <v>53427</v>
      </c>
      <c r="F18" s="238">
        <v>56271</v>
      </c>
      <c r="G18" s="238">
        <v>54868</v>
      </c>
      <c r="H18" s="252">
        <f>+H15+H16+H17</f>
        <v>54166</v>
      </c>
      <c r="I18" s="238">
        <f>+I15+I16+I17</f>
        <v>56205</v>
      </c>
      <c r="J18" s="252">
        <f>+J15+J16+J17</f>
        <v>55748</v>
      </c>
      <c r="K18" s="238">
        <v>57102</v>
      </c>
      <c r="L18" s="269">
        <f t="shared" si="0"/>
        <v>13.8088639644803</v>
      </c>
      <c r="M18" s="252">
        <v>56612</v>
      </c>
      <c r="N18" s="238">
        <v>59300</v>
      </c>
      <c r="O18" s="269">
        <f>+N18/N$22*100</f>
        <v>14.113603800438879</v>
      </c>
      <c r="P18" s="252">
        <v>58684</v>
      </c>
      <c r="Q18" s="238">
        <v>61036</v>
      </c>
      <c r="R18" s="400">
        <v>14.446014423293121</v>
      </c>
      <c r="S18" s="238">
        <v>60464</v>
      </c>
      <c r="T18" s="238">
        <v>61875</v>
      </c>
      <c r="U18" s="411">
        <v>14.580677391761299</v>
      </c>
      <c r="V18" s="238">
        <v>61244</v>
      </c>
      <c r="W18" s="444">
        <v>63347</v>
      </c>
      <c r="X18" s="411"/>
      <c r="Y18" s="238">
        <f>SUM(Y15:Y17)</f>
        <v>62528</v>
      </c>
      <c r="Z18" s="444">
        <f>SUM(Z15:Z17)</f>
        <v>63928</v>
      </c>
      <c r="AA18" s="411">
        <v>15</v>
      </c>
      <c r="AB18" s="450">
        <v>100.9</v>
      </c>
      <c r="AC18" s="196"/>
      <c r="AD18" s="196"/>
      <c r="AE18" s="196"/>
      <c r="AF18" s="196"/>
      <c r="AG18" s="196"/>
      <c r="AH18" s="196"/>
      <c r="AI18" s="196"/>
      <c r="AJ18" s="204"/>
    </row>
    <row r="19" spans="1:36" s="197" customFormat="1" ht="21.75" customHeight="1">
      <c r="A19" s="589" t="s">
        <v>216</v>
      </c>
      <c r="B19" s="200"/>
      <c r="C19" s="201" t="s">
        <v>2</v>
      </c>
      <c r="D19" s="202"/>
      <c r="E19" s="203">
        <v>357543</v>
      </c>
      <c r="F19" s="203">
        <v>395814</v>
      </c>
      <c r="G19" s="203">
        <v>361410</v>
      </c>
      <c r="H19" s="250">
        <f>H7+H11+H15</f>
        <v>399652</v>
      </c>
      <c r="I19" s="203">
        <v>363651</v>
      </c>
      <c r="J19" s="250">
        <f>J7+J11+J15</f>
        <v>401571</v>
      </c>
      <c r="K19" s="203">
        <v>363441</v>
      </c>
      <c r="L19" s="267">
        <f t="shared" si="0"/>
        <v>87.89021974912761</v>
      </c>
      <c r="M19" s="250">
        <v>400887</v>
      </c>
      <c r="N19" s="203">
        <v>368295</v>
      </c>
      <c r="O19" s="267">
        <f>+N19/N$22*100</f>
        <v>87.65547574506975</v>
      </c>
      <c r="P19" s="250">
        <v>405289</v>
      </c>
      <c r="Q19" s="203">
        <v>370036</v>
      </c>
      <c r="R19" s="267">
        <v>87.5</v>
      </c>
      <c r="S19" s="203">
        <v>409805</v>
      </c>
      <c r="T19" s="203">
        <v>371337</v>
      </c>
      <c r="U19" s="409">
        <v>87.50456566665802</v>
      </c>
      <c r="V19" s="203">
        <v>411539</v>
      </c>
      <c r="W19" s="442">
        <v>374139</v>
      </c>
      <c r="X19" s="409"/>
      <c r="Y19" s="203">
        <f>SUM(Y7,Y11,Y15)</f>
        <v>414098</v>
      </c>
      <c r="Z19" s="442">
        <v>372258</v>
      </c>
      <c r="AA19" s="409">
        <v>87.7</v>
      </c>
      <c r="AB19" s="448">
        <v>99.5</v>
      </c>
      <c r="AC19" s="196"/>
      <c r="AD19" s="196"/>
      <c r="AE19" s="196"/>
      <c r="AF19" s="196"/>
      <c r="AG19" s="196"/>
      <c r="AH19" s="196"/>
      <c r="AI19" s="196"/>
      <c r="AJ19" s="204"/>
    </row>
    <row r="20" spans="1:36" s="197" customFormat="1" ht="21.75" customHeight="1">
      <c r="A20" s="590"/>
      <c r="B20" s="205"/>
      <c r="C20" s="206" t="s">
        <v>3</v>
      </c>
      <c r="D20" s="207"/>
      <c r="E20" s="208">
        <v>33585</v>
      </c>
      <c r="F20" s="208">
        <v>42760</v>
      </c>
      <c r="G20" s="208">
        <v>32346</v>
      </c>
      <c r="H20" s="251">
        <f>H8+H12+H16</f>
        <v>38438</v>
      </c>
      <c r="I20" s="208">
        <v>33713</v>
      </c>
      <c r="J20" s="251">
        <f>J8+J12+J16</f>
        <v>40457</v>
      </c>
      <c r="K20" s="208">
        <v>35642</v>
      </c>
      <c r="L20" s="268">
        <f t="shared" si="0"/>
        <v>8.619234517565179</v>
      </c>
      <c r="M20" s="251">
        <v>43223</v>
      </c>
      <c r="N20" s="208">
        <v>36763</v>
      </c>
      <c r="O20" s="268">
        <f>+N20/N$22*100</f>
        <v>8.749720345961794</v>
      </c>
      <c r="P20" s="251">
        <v>43846</v>
      </c>
      <c r="Q20" s="208">
        <v>36469</v>
      </c>
      <c r="R20" s="268">
        <v>8.7</v>
      </c>
      <c r="S20" s="208">
        <v>44349</v>
      </c>
      <c r="T20" s="208">
        <v>36777</v>
      </c>
      <c r="U20" s="410">
        <v>8.666401170695844</v>
      </c>
      <c r="V20" s="208">
        <v>45121</v>
      </c>
      <c r="W20" s="443">
        <v>37115</v>
      </c>
      <c r="X20" s="410"/>
      <c r="Y20" s="208">
        <f>SUM(Y8,Y12,Y16)</f>
        <v>45386</v>
      </c>
      <c r="Z20" s="443">
        <v>36562</v>
      </c>
      <c r="AA20" s="410">
        <v>8.6</v>
      </c>
      <c r="AB20" s="449">
        <v>98.5</v>
      </c>
      <c r="AC20" s="196"/>
      <c r="AD20" s="196"/>
      <c r="AE20" s="196"/>
      <c r="AF20" s="196"/>
      <c r="AG20" s="196"/>
      <c r="AH20" s="196"/>
      <c r="AI20" s="196"/>
      <c r="AJ20" s="204"/>
    </row>
    <row r="21" spans="1:35" s="197" customFormat="1" ht="21.75" customHeight="1">
      <c r="A21" s="590"/>
      <c r="B21" s="205"/>
      <c r="C21" s="206" t="s">
        <v>4</v>
      </c>
      <c r="D21" s="207"/>
      <c r="E21" s="208">
        <v>13062</v>
      </c>
      <c r="F21" s="208">
        <v>14021</v>
      </c>
      <c r="G21" s="208">
        <v>14132</v>
      </c>
      <c r="H21" s="251">
        <f>H9+H13+H17</f>
        <v>13649</v>
      </c>
      <c r="I21" s="208">
        <v>13155</v>
      </c>
      <c r="J21" s="251">
        <f>J9+J13+J17</f>
        <v>13578</v>
      </c>
      <c r="K21" s="208">
        <v>14434</v>
      </c>
      <c r="L21" s="268">
        <f t="shared" si="0"/>
        <v>3.4905457333072163</v>
      </c>
      <c r="M21" s="251">
        <v>14904</v>
      </c>
      <c r="N21" s="208">
        <v>15104</v>
      </c>
      <c r="O21" s="268">
        <f>+N21/N$22*100</f>
        <v>3.5948039089684456</v>
      </c>
      <c r="P21" s="251">
        <v>15264</v>
      </c>
      <c r="Q21" s="208">
        <v>16006</v>
      </c>
      <c r="R21" s="268">
        <v>3.788303736470766</v>
      </c>
      <c r="S21" s="208">
        <v>16271</v>
      </c>
      <c r="T21" s="208">
        <v>16249</v>
      </c>
      <c r="U21" s="410">
        <v>3.829033162646131</v>
      </c>
      <c r="V21" s="208">
        <v>16479</v>
      </c>
      <c r="W21" s="443">
        <v>16271</v>
      </c>
      <c r="X21" s="410"/>
      <c r="Y21" s="208">
        <f>SUM(Y9,Y13,Y17)</f>
        <v>16572</v>
      </c>
      <c r="Z21" s="443">
        <v>15699</v>
      </c>
      <c r="AA21" s="410">
        <v>3.7</v>
      </c>
      <c r="AB21" s="449">
        <v>96.5</v>
      </c>
      <c r="AC21" s="196"/>
      <c r="AD21" s="196"/>
      <c r="AE21" s="196"/>
      <c r="AF21" s="196"/>
      <c r="AG21" s="196"/>
      <c r="AH21" s="196"/>
      <c r="AI21" s="196"/>
    </row>
    <row r="22" spans="1:35" s="197" customFormat="1" ht="21.75" customHeight="1">
      <c r="A22" s="591"/>
      <c r="B22" s="209"/>
      <c r="C22" s="210" t="s">
        <v>5</v>
      </c>
      <c r="D22" s="211"/>
      <c r="E22" s="238">
        <f>+E19+E20+E21</f>
        <v>404190</v>
      </c>
      <c r="F22" s="238">
        <v>452595</v>
      </c>
      <c r="G22" s="238">
        <v>407888</v>
      </c>
      <c r="H22" s="252">
        <f>+H19+H20+H21</f>
        <v>451739</v>
      </c>
      <c r="I22" s="238">
        <f>+I19+I20+I21</f>
        <v>410519</v>
      </c>
      <c r="J22" s="252">
        <f>+J19+J20+J21</f>
        <v>455606</v>
      </c>
      <c r="K22" s="238">
        <v>413517</v>
      </c>
      <c r="L22" s="269">
        <f t="shared" si="0"/>
        <v>100</v>
      </c>
      <c r="M22" s="252">
        <v>459014</v>
      </c>
      <c r="N22" s="238">
        <v>420162</v>
      </c>
      <c r="O22" s="269">
        <f>+N22/N$22*100</f>
        <v>100</v>
      </c>
      <c r="P22" s="252">
        <v>464399</v>
      </c>
      <c r="Q22" s="238">
        <v>422511</v>
      </c>
      <c r="R22" s="269">
        <v>100</v>
      </c>
      <c r="S22" s="238">
        <v>470425</v>
      </c>
      <c r="T22" s="238">
        <v>424363</v>
      </c>
      <c r="U22" s="411">
        <v>100</v>
      </c>
      <c r="V22" s="238">
        <v>473139</v>
      </c>
      <c r="W22" s="444">
        <v>427525</v>
      </c>
      <c r="X22" s="411"/>
      <c r="Y22" s="238">
        <f>SUM(Y19:Y21)</f>
        <v>476056</v>
      </c>
      <c r="Z22" s="444">
        <f>SUM(Z19:Z21)</f>
        <v>424519</v>
      </c>
      <c r="AA22" s="411">
        <v>100</v>
      </c>
      <c r="AB22" s="450">
        <v>99.3</v>
      </c>
      <c r="AC22" s="196"/>
      <c r="AD22" s="196"/>
      <c r="AE22" s="196"/>
      <c r="AF22" s="196"/>
      <c r="AG22" s="196"/>
      <c r="AH22" s="196"/>
      <c r="AI22" s="196"/>
    </row>
    <row r="23" spans="1:35" s="197" customFormat="1" ht="21.75" customHeight="1">
      <c r="A23" s="592" t="s">
        <v>184</v>
      </c>
      <c r="B23" s="593"/>
      <c r="C23" s="593"/>
      <c r="D23" s="594"/>
      <c r="E23" s="240">
        <v>16051</v>
      </c>
      <c r="F23" s="239"/>
      <c r="G23" s="240">
        <v>16537</v>
      </c>
      <c r="H23" s="239"/>
      <c r="I23" s="240">
        <v>17145</v>
      </c>
      <c r="J23" s="255"/>
      <c r="K23" s="240">
        <v>22930</v>
      </c>
      <c r="L23" s="239"/>
      <c r="M23" s="255"/>
      <c r="N23" s="240">
        <v>23332</v>
      </c>
      <c r="O23" s="239"/>
      <c r="P23" s="255"/>
      <c r="Q23" s="240">
        <v>23241</v>
      </c>
      <c r="R23" s="239"/>
      <c r="S23" s="239"/>
      <c r="T23" s="240">
        <v>23507</v>
      </c>
      <c r="U23" s="240"/>
      <c r="V23" s="239"/>
      <c r="W23" s="446">
        <v>23689</v>
      </c>
      <c r="X23" s="240"/>
      <c r="Y23" s="239"/>
      <c r="Z23" s="446">
        <v>23824</v>
      </c>
      <c r="AA23" s="239"/>
      <c r="AB23" s="447">
        <v>100.6</v>
      </c>
      <c r="AC23" s="196"/>
      <c r="AD23" s="196"/>
      <c r="AE23" s="196"/>
      <c r="AF23" s="196"/>
      <c r="AG23" s="196"/>
      <c r="AH23" s="196"/>
      <c r="AI23" s="196"/>
    </row>
    <row r="24" spans="1:36" s="197" customFormat="1" ht="19.5" customHeight="1">
      <c r="A24" s="214" t="s">
        <v>185</v>
      </c>
      <c r="B24" s="214"/>
      <c r="C24" s="214"/>
      <c r="D24" s="214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6"/>
      <c r="AH24" s="196"/>
      <c r="AI24" s="196"/>
      <c r="AJ24" s="204"/>
    </row>
    <row r="25" spans="1:36" s="197" customFormat="1" ht="16.5" customHeight="1">
      <c r="A25" s="579" t="s">
        <v>364</v>
      </c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215"/>
      <c r="R25" s="195"/>
      <c r="S25" s="195"/>
      <c r="T25" s="215"/>
      <c r="U25" s="195"/>
      <c r="V25" s="195"/>
      <c r="W25" s="215"/>
      <c r="X25" s="195"/>
      <c r="Y25" s="195"/>
      <c r="Z25" s="215"/>
      <c r="AA25" s="195"/>
      <c r="AB25" s="195"/>
      <c r="AC25" s="196"/>
      <c r="AD25" s="196"/>
      <c r="AE25" s="196"/>
      <c r="AF25" s="196"/>
      <c r="AG25" s="196"/>
      <c r="AH25" s="196"/>
      <c r="AI25" s="196"/>
      <c r="AJ25" s="204"/>
    </row>
    <row r="26" spans="1:36" s="197" customFormat="1" ht="12">
      <c r="A26" s="579" t="s">
        <v>325</v>
      </c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215"/>
      <c r="R26" s="196"/>
      <c r="S26" s="196"/>
      <c r="T26" s="215"/>
      <c r="U26" s="196"/>
      <c r="V26" s="196"/>
      <c r="W26" s="215"/>
      <c r="X26" s="196"/>
      <c r="Y26" s="196"/>
      <c r="Z26" s="215"/>
      <c r="AA26" s="196"/>
      <c r="AB26" s="196"/>
      <c r="AC26" s="196"/>
      <c r="AD26" s="196"/>
      <c r="AE26" s="196"/>
      <c r="AF26" s="196"/>
      <c r="AG26" s="196"/>
      <c r="AH26" s="196"/>
      <c r="AI26" s="196"/>
      <c r="AJ26" s="204"/>
    </row>
    <row r="27" spans="8:36" ht="11.25" customHeight="1">
      <c r="H27" s="183"/>
      <c r="K27" s="187"/>
      <c r="L27" s="183"/>
      <c r="M27" s="183"/>
      <c r="N27" s="187"/>
      <c r="O27" s="183"/>
      <c r="P27" s="183"/>
      <c r="Q27" s="187"/>
      <c r="R27" s="183"/>
      <c r="S27" s="183"/>
      <c r="T27" s="187"/>
      <c r="U27" s="183"/>
      <c r="V27" s="183"/>
      <c r="W27" s="187"/>
      <c r="X27" s="183"/>
      <c r="Y27" s="183"/>
      <c r="Z27" s="187"/>
      <c r="AA27" s="183"/>
      <c r="AB27" s="183"/>
      <c r="AC27" s="182"/>
      <c r="AD27" s="182"/>
      <c r="AE27" s="182"/>
      <c r="AF27" s="182"/>
      <c r="AG27" s="182"/>
      <c r="AH27" s="182"/>
      <c r="AI27" s="182"/>
      <c r="AJ27" s="183"/>
    </row>
    <row r="28" spans="1:36" ht="19.5" customHeight="1">
      <c r="A28" s="65" t="s">
        <v>207</v>
      </c>
      <c r="H28" s="183"/>
      <c r="K28" s="182"/>
      <c r="L28" s="183"/>
      <c r="M28" s="183"/>
      <c r="N28" s="182"/>
      <c r="O28" s="183"/>
      <c r="P28" s="183"/>
      <c r="Q28" s="182"/>
      <c r="R28" s="183"/>
      <c r="S28" s="183"/>
      <c r="T28" s="182"/>
      <c r="U28" s="183"/>
      <c r="V28" s="183"/>
      <c r="W28" s="182"/>
      <c r="X28" s="183"/>
      <c r="Y28" s="183"/>
      <c r="Z28" s="182"/>
      <c r="AA28" s="183"/>
      <c r="AB28" s="183"/>
      <c r="AC28" s="182"/>
      <c r="AD28" s="182"/>
      <c r="AE28" s="182"/>
      <c r="AF28" s="182"/>
      <c r="AG28" s="182"/>
      <c r="AH28" s="182"/>
      <c r="AI28" s="182"/>
      <c r="AJ28" s="183"/>
    </row>
    <row r="29" spans="9:36" ht="12"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 t="s">
        <v>208</v>
      </c>
      <c r="AA29" s="575"/>
      <c r="AB29" s="575"/>
      <c r="AC29" s="182"/>
      <c r="AD29" s="182"/>
      <c r="AE29" s="182"/>
      <c r="AF29" s="182"/>
      <c r="AG29" s="182"/>
      <c r="AH29" s="182"/>
      <c r="AI29" s="182"/>
      <c r="AJ29" s="183"/>
    </row>
    <row r="30" spans="1:36" s="197" customFormat="1" ht="21.75" customHeight="1">
      <c r="A30" s="584" t="s">
        <v>258</v>
      </c>
      <c r="B30" s="585"/>
      <c r="C30" s="585"/>
      <c r="D30" s="585"/>
      <c r="E30" s="572" t="s">
        <v>217</v>
      </c>
      <c r="F30" s="573"/>
      <c r="G30" s="572" t="s">
        <v>221</v>
      </c>
      <c r="H30" s="573"/>
      <c r="I30" s="572" t="s">
        <v>225</v>
      </c>
      <c r="J30" s="573"/>
      <c r="K30" s="572" t="s">
        <v>230</v>
      </c>
      <c r="L30" s="573"/>
      <c r="M30" s="574"/>
      <c r="N30" s="572" t="s">
        <v>234</v>
      </c>
      <c r="O30" s="573"/>
      <c r="P30" s="574"/>
      <c r="Q30" s="576" t="s">
        <v>316</v>
      </c>
      <c r="R30" s="577"/>
      <c r="S30" s="578"/>
      <c r="T30" s="576" t="s">
        <v>324</v>
      </c>
      <c r="U30" s="577"/>
      <c r="V30" s="578"/>
      <c r="W30" s="576" t="s">
        <v>373</v>
      </c>
      <c r="X30" s="577"/>
      <c r="Y30" s="578"/>
      <c r="Z30" s="577" t="s">
        <v>375</v>
      </c>
      <c r="AA30" s="577"/>
      <c r="AB30" s="596"/>
      <c r="AC30" s="196"/>
      <c r="AD30" s="196"/>
      <c r="AE30" s="196"/>
      <c r="AF30" s="196"/>
      <c r="AG30" s="196"/>
      <c r="AH30" s="196"/>
      <c r="AI30" s="196"/>
      <c r="AJ30" s="204"/>
    </row>
    <row r="31" spans="1:36" s="197" customFormat="1" ht="21.75" customHeight="1">
      <c r="A31" s="586"/>
      <c r="B31" s="587"/>
      <c r="C31" s="587"/>
      <c r="D31" s="587"/>
      <c r="E31" s="216" t="s">
        <v>7</v>
      </c>
      <c r="F31" s="216" t="s">
        <v>8</v>
      </c>
      <c r="G31" s="216" t="s">
        <v>7</v>
      </c>
      <c r="H31" s="216" t="s">
        <v>8</v>
      </c>
      <c r="I31" s="216" t="s">
        <v>7</v>
      </c>
      <c r="J31" s="216" t="s">
        <v>8</v>
      </c>
      <c r="K31" s="216" t="s">
        <v>7</v>
      </c>
      <c r="L31" s="262" t="s">
        <v>226</v>
      </c>
      <c r="M31" s="198" t="s">
        <v>257</v>
      </c>
      <c r="N31" s="216" t="s">
        <v>7</v>
      </c>
      <c r="O31" s="262" t="s">
        <v>14</v>
      </c>
      <c r="P31" s="198" t="s">
        <v>256</v>
      </c>
      <c r="Q31" s="401" t="s">
        <v>7</v>
      </c>
      <c r="R31" s="402" t="s">
        <v>14</v>
      </c>
      <c r="S31" s="401" t="s">
        <v>255</v>
      </c>
      <c r="T31" s="401" t="s">
        <v>7</v>
      </c>
      <c r="U31" s="402" t="s">
        <v>14</v>
      </c>
      <c r="V31" s="401" t="s">
        <v>255</v>
      </c>
      <c r="W31" s="401" t="s">
        <v>7</v>
      </c>
      <c r="X31" s="402" t="s">
        <v>14</v>
      </c>
      <c r="Y31" s="401" t="s">
        <v>255</v>
      </c>
      <c r="Z31" s="403" t="s">
        <v>7</v>
      </c>
      <c r="AA31" s="402" t="s">
        <v>14</v>
      </c>
      <c r="AB31" s="404" t="s">
        <v>0</v>
      </c>
      <c r="AC31" s="196"/>
      <c r="AD31" s="196"/>
      <c r="AE31" s="196"/>
      <c r="AF31" s="196"/>
      <c r="AG31" s="196"/>
      <c r="AH31" s="196"/>
      <c r="AI31" s="196"/>
      <c r="AJ31" s="204"/>
    </row>
    <row r="32" spans="1:36" s="197" customFormat="1" ht="21.75" customHeight="1">
      <c r="A32" s="581" t="s">
        <v>1</v>
      </c>
      <c r="B32" s="217"/>
      <c r="C32" s="218" t="s">
        <v>9</v>
      </c>
      <c r="D32" s="219"/>
      <c r="E32" s="220">
        <v>348460</v>
      </c>
      <c r="F32" s="221">
        <v>371132</v>
      </c>
      <c r="G32" s="220">
        <v>344210</v>
      </c>
      <c r="H32" s="220">
        <f>368472+121</f>
        <v>368593</v>
      </c>
      <c r="I32" s="220">
        <v>336533</v>
      </c>
      <c r="J32" s="220">
        <v>359475</v>
      </c>
      <c r="K32" s="220">
        <v>295652</v>
      </c>
      <c r="L32" s="263">
        <v>0.8</v>
      </c>
      <c r="M32" s="203">
        <v>326691</v>
      </c>
      <c r="N32" s="220">
        <v>290427</v>
      </c>
      <c r="O32" s="263">
        <v>0.8</v>
      </c>
      <c r="P32" s="203">
        <v>320567</v>
      </c>
      <c r="Q32" s="413">
        <v>281196</v>
      </c>
      <c r="R32" s="405">
        <v>0.686286791761542</v>
      </c>
      <c r="S32" s="250">
        <v>312973</v>
      </c>
      <c r="T32" s="413">
        <v>278493</v>
      </c>
      <c r="U32" s="416">
        <v>0.5216566568509083</v>
      </c>
      <c r="V32" s="413">
        <v>310006</v>
      </c>
      <c r="W32" s="451">
        <v>276166</v>
      </c>
      <c r="X32" s="416"/>
      <c r="Y32" s="413">
        <v>308518</v>
      </c>
      <c r="Z32" s="451">
        <v>255656</v>
      </c>
      <c r="AA32" s="409">
        <v>0.5</v>
      </c>
      <c r="AB32" s="420">
        <v>92.6</v>
      </c>
      <c r="AC32" s="196"/>
      <c r="AD32" s="196"/>
      <c r="AE32" s="196"/>
      <c r="AF32" s="196"/>
      <c r="AG32" s="196"/>
      <c r="AH32" s="196"/>
      <c r="AI32" s="196"/>
      <c r="AJ32" s="204"/>
    </row>
    <row r="33" spans="1:36" s="197" customFormat="1" ht="21.75" customHeight="1">
      <c r="A33" s="582"/>
      <c r="B33" s="222"/>
      <c r="C33" s="223" t="s">
        <v>10</v>
      </c>
      <c r="D33" s="224"/>
      <c r="E33" s="225">
        <v>8648377</v>
      </c>
      <c r="F33" s="226">
        <v>9192172</v>
      </c>
      <c r="G33" s="225">
        <v>8859495</v>
      </c>
      <c r="H33" s="225">
        <f>9442630+3940</f>
        <v>9446570</v>
      </c>
      <c r="I33" s="225">
        <v>8745534</v>
      </c>
      <c r="J33" s="225">
        <v>9293498</v>
      </c>
      <c r="K33" s="225">
        <v>7181175</v>
      </c>
      <c r="L33" s="264">
        <v>18.1</v>
      </c>
      <c r="M33" s="208">
        <v>7750294</v>
      </c>
      <c r="N33" s="225">
        <v>7168074</v>
      </c>
      <c r="O33" s="264">
        <v>18.1</v>
      </c>
      <c r="P33" s="208">
        <v>7703831</v>
      </c>
      <c r="Q33" s="414">
        <v>7496405</v>
      </c>
      <c r="R33" s="406">
        <v>18.295721621912055</v>
      </c>
      <c r="S33" s="251">
        <v>8112685</v>
      </c>
      <c r="T33" s="414">
        <v>10163992</v>
      </c>
      <c r="U33" s="417">
        <v>19.03859015120444</v>
      </c>
      <c r="V33" s="414">
        <v>10961662</v>
      </c>
      <c r="W33" s="452">
        <v>10220584</v>
      </c>
      <c r="X33" s="417"/>
      <c r="Y33" s="414">
        <v>11018298</v>
      </c>
      <c r="Z33" s="452">
        <v>8573407</v>
      </c>
      <c r="AA33" s="410">
        <v>15.8</v>
      </c>
      <c r="AB33" s="421">
        <v>83.9</v>
      </c>
      <c r="AC33" s="196"/>
      <c r="AD33" s="196"/>
      <c r="AE33" s="196"/>
      <c r="AF33" s="196"/>
      <c r="AG33" s="196"/>
      <c r="AH33" s="196"/>
      <c r="AI33" s="196"/>
      <c r="AJ33" s="204"/>
    </row>
    <row r="34" spans="1:36" s="197" customFormat="1" ht="21.75" customHeight="1">
      <c r="A34" s="588"/>
      <c r="B34" s="227"/>
      <c r="C34" s="228" t="s">
        <v>5</v>
      </c>
      <c r="D34" s="229"/>
      <c r="E34" s="241">
        <f>+E32+E33</f>
        <v>8996837</v>
      </c>
      <c r="F34" s="241">
        <v>9563304</v>
      </c>
      <c r="G34" s="241">
        <v>9203705</v>
      </c>
      <c r="H34" s="253">
        <f>+H32+H33</f>
        <v>9815163</v>
      </c>
      <c r="I34" s="265">
        <f>+I32+I33</f>
        <v>9082067</v>
      </c>
      <c r="J34" s="265">
        <f>+J32+J33</f>
        <v>9652973</v>
      </c>
      <c r="K34" s="265">
        <v>7476827</v>
      </c>
      <c r="L34" s="266">
        <v>18.9</v>
      </c>
      <c r="M34" s="238">
        <v>8076985</v>
      </c>
      <c r="N34" s="265">
        <v>7458501</v>
      </c>
      <c r="O34" s="266">
        <v>18.9</v>
      </c>
      <c r="P34" s="238">
        <v>8024398</v>
      </c>
      <c r="Q34" s="252">
        <v>7777601</v>
      </c>
      <c r="R34" s="407">
        <v>18.982008413673597</v>
      </c>
      <c r="S34" s="252">
        <v>8425658</v>
      </c>
      <c r="T34" s="252">
        <v>10442485</v>
      </c>
      <c r="U34" s="418">
        <v>19.5</v>
      </c>
      <c r="V34" s="252">
        <v>11271665</v>
      </c>
      <c r="W34" s="453">
        <v>10496750</v>
      </c>
      <c r="X34" s="418"/>
      <c r="Y34" s="252">
        <f>SUM(Y32:Y33)</f>
        <v>11326816</v>
      </c>
      <c r="Z34" s="453">
        <f>SUM(Z32:Z33)</f>
        <v>8829063</v>
      </c>
      <c r="AA34" s="440">
        <v>16.3</v>
      </c>
      <c r="AB34" s="422">
        <v>84.1</v>
      </c>
      <c r="AC34" s="196"/>
      <c r="AD34" s="196"/>
      <c r="AE34" s="196"/>
      <c r="AF34" s="196"/>
      <c r="AG34" s="196"/>
      <c r="AH34" s="196"/>
      <c r="AI34" s="196"/>
      <c r="AJ34" s="204"/>
    </row>
    <row r="35" spans="1:36" s="197" customFormat="1" ht="21.75" customHeight="1">
      <c r="A35" s="230" t="s">
        <v>181</v>
      </c>
      <c r="B35" s="217"/>
      <c r="C35" s="218" t="s">
        <v>9</v>
      </c>
      <c r="D35" s="219"/>
      <c r="E35" s="220">
        <v>658242</v>
      </c>
      <c r="F35" s="221">
        <v>649007</v>
      </c>
      <c r="G35" s="220">
        <v>664241</v>
      </c>
      <c r="H35" s="220">
        <v>654674</v>
      </c>
      <c r="I35" s="220">
        <v>677736</v>
      </c>
      <c r="J35" s="220">
        <v>668686</v>
      </c>
      <c r="K35" s="220">
        <v>894554</v>
      </c>
      <c r="L35" s="263">
        <v>2.2</v>
      </c>
      <c r="M35" s="203">
        <v>855032</v>
      </c>
      <c r="N35" s="220">
        <v>888484</v>
      </c>
      <c r="O35" s="263">
        <v>2.2</v>
      </c>
      <c r="P35" s="203">
        <v>874618</v>
      </c>
      <c r="Q35" s="413">
        <v>901201</v>
      </c>
      <c r="R35" s="405">
        <v>2.1994706291067203</v>
      </c>
      <c r="S35" s="250">
        <v>886782</v>
      </c>
      <c r="T35" s="413">
        <v>911349</v>
      </c>
      <c r="U35" s="416">
        <v>1.7070851783147816</v>
      </c>
      <c r="V35" s="413">
        <v>896254</v>
      </c>
      <c r="W35" s="451">
        <v>918901</v>
      </c>
      <c r="X35" s="416"/>
      <c r="Y35" s="413">
        <v>905603</v>
      </c>
      <c r="Z35" s="451">
        <v>929897</v>
      </c>
      <c r="AA35" s="409">
        <v>1.7</v>
      </c>
      <c r="AB35" s="420">
        <v>101.2</v>
      </c>
      <c r="AC35" s="196"/>
      <c r="AD35" s="196"/>
      <c r="AE35" s="196"/>
      <c r="AF35" s="196"/>
      <c r="AG35" s="196"/>
      <c r="AH35" s="196"/>
      <c r="AI35" s="196"/>
      <c r="AJ35" s="204"/>
    </row>
    <row r="36" spans="1:36" s="197" customFormat="1" ht="21.75" customHeight="1">
      <c r="A36" s="231" t="s">
        <v>6</v>
      </c>
      <c r="B36" s="222"/>
      <c r="C36" s="223" t="s">
        <v>10</v>
      </c>
      <c r="D36" s="224"/>
      <c r="E36" s="225">
        <v>25225086</v>
      </c>
      <c r="F36" s="226">
        <v>25043886</v>
      </c>
      <c r="G36" s="225">
        <v>26630217</v>
      </c>
      <c r="H36" s="225">
        <v>26457741</v>
      </c>
      <c r="I36" s="225">
        <v>27069038</v>
      </c>
      <c r="J36" s="225">
        <v>26901680</v>
      </c>
      <c r="K36" s="225">
        <v>29411729</v>
      </c>
      <c r="L36" s="264">
        <v>74.3</v>
      </c>
      <c r="M36" s="208">
        <v>28977852</v>
      </c>
      <c r="N36" s="225">
        <v>29600418</v>
      </c>
      <c r="O36" s="264">
        <v>74.3</v>
      </c>
      <c r="P36" s="208">
        <v>29430071</v>
      </c>
      <c r="Q36" s="414">
        <v>30151969</v>
      </c>
      <c r="R36" s="406">
        <v>73.58887775894203</v>
      </c>
      <c r="S36" s="251">
        <v>29943489</v>
      </c>
      <c r="T36" s="414">
        <v>39386703</v>
      </c>
      <c r="U36" s="417">
        <v>73.77684829191269</v>
      </c>
      <c r="V36" s="414">
        <v>38957253</v>
      </c>
      <c r="W36" s="452">
        <v>41262916</v>
      </c>
      <c r="X36" s="417"/>
      <c r="Y36" s="414">
        <v>41011535</v>
      </c>
      <c r="Z36" s="452">
        <v>41805640</v>
      </c>
      <c r="AA36" s="410">
        <v>77.1</v>
      </c>
      <c r="AB36" s="421">
        <v>101.3</v>
      </c>
      <c r="AC36" s="196"/>
      <c r="AD36" s="196"/>
      <c r="AE36" s="196"/>
      <c r="AF36" s="196"/>
      <c r="AG36" s="196"/>
      <c r="AH36" s="196"/>
      <c r="AI36" s="196"/>
      <c r="AJ36" s="204"/>
    </row>
    <row r="37" spans="1:36" s="197" customFormat="1" ht="21.75" customHeight="1">
      <c r="A37" s="191"/>
      <c r="B37" s="227"/>
      <c r="C37" s="228" t="s">
        <v>5</v>
      </c>
      <c r="D37" s="229"/>
      <c r="E37" s="241">
        <f>+E35+E36</f>
        <v>25883328</v>
      </c>
      <c r="F37" s="241">
        <v>25692893</v>
      </c>
      <c r="G37" s="241">
        <v>27294458</v>
      </c>
      <c r="H37" s="265">
        <f>+H35+H36</f>
        <v>27112415</v>
      </c>
      <c r="I37" s="265">
        <f>+I35+I36</f>
        <v>27746774</v>
      </c>
      <c r="J37" s="265">
        <f>+J35+J36</f>
        <v>27570366</v>
      </c>
      <c r="K37" s="265">
        <v>30306283</v>
      </c>
      <c r="L37" s="266">
        <v>76.5</v>
      </c>
      <c r="M37" s="238">
        <v>29832884</v>
      </c>
      <c r="N37" s="265">
        <v>30488902</v>
      </c>
      <c r="O37" s="266">
        <v>76.5</v>
      </c>
      <c r="P37" s="238">
        <v>30304689</v>
      </c>
      <c r="Q37" s="252">
        <v>31053170</v>
      </c>
      <c r="R37" s="407">
        <v>75.78834838804876</v>
      </c>
      <c r="S37" s="252">
        <v>30830271</v>
      </c>
      <c r="T37" s="252">
        <v>40298052</v>
      </c>
      <c r="U37" s="418">
        <v>75.48393347022747</v>
      </c>
      <c r="V37" s="252">
        <v>39853508</v>
      </c>
      <c r="W37" s="453">
        <v>42181817</v>
      </c>
      <c r="X37" s="418"/>
      <c r="Y37" s="252">
        <f>SUM(Y35:Y36)</f>
        <v>41917138</v>
      </c>
      <c r="Z37" s="453">
        <f>SUM(Z35:Z36)</f>
        <v>42735537</v>
      </c>
      <c r="AA37" s="440">
        <v>78.8</v>
      </c>
      <c r="AB37" s="422">
        <v>101.3</v>
      </c>
      <c r="AC37" s="196"/>
      <c r="AD37" s="196"/>
      <c r="AE37" s="196"/>
      <c r="AF37" s="196"/>
      <c r="AG37" s="196"/>
      <c r="AH37" s="196"/>
      <c r="AI37" s="196"/>
      <c r="AJ37" s="204"/>
    </row>
    <row r="38" spans="1:36" s="197" customFormat="1" ht="21.75" customHeight="1">
      <c r="A38" s="230" t="s">
        <v>183</v>
      </c>
      <c r="B38" s="222"/>
      <c r="C38" s="218" t="s">
        <v>9</v>
      </c>
      <c r="D38" s="224"/>
      <c r="E38" s="225">
        <v>139378</v>
      </c>
      <c r="F38" s="221">
        <v>136697</v>
      </c>
      <c r="G38" s="225">
        <v>141622</v>
      </c>
      <c r="H38" s="220">
        <v>137471</v>
      </c>
      <c r="I38" s="225">
        <v>142837</v>
      </c>
      <c r="J38" s="225">
        <v>139605</v>
      </c>
      <c r="K38" s="225">
        <v>166097</v>
      </c>
      <c r="L38" s="263">
        <v>0.4</v>
      </c>
      <c r="M38" s="203">
        <v>187976</v>
      </c>
      <c r="N38" s="225">
        <v>193517</v>
      </c>
      <c r="O38" s="263">
        <v>0.4</v>
      </c>
      <c r="P38" s="203">
        <v>189874</v>
      </c>
      <c r="Q38" s="414">
        <v>202652</v>
      </c>
      <c r="R38" s="405">
        <v>0.4945923516837366</v>
      </c>
      <c r="S38" s="250">
        <v>199237</v>
      </c>
      <c r="T38" s="414">
        <v>204909</v>
      </c>
      <c r="U38" s="416">
        <v>0.3838234494176255</v>
      </c>
      <c r="V38" s="414">
        <v>201296</v>
      </c>
      <c r="W38" s="452">
        <v>205899</v>
      </c>
      <c r="X38" s="416"/>
      <c r="Y38" s="414">
        <v>201928</v>
      </c>
      <c r="Z38" s="452">
        <v>206871</v>
      </c>
      <c r="AA38" s="409">
        <v>0.4</v>
      </c>
      <c r="AB38" s="420">
        <v>100.5</v>
      </c>
      <c r="AC38" s="196"/>
      <c r="AD38" s="196"/>
      <c r="AE38" s="196"/>
      <c r="AF38" s="196"/>
      <c r="AG38" s="196"/>
      <c r="AH38" s="196"/>
      <c r="AI38" s="196"/>
      <c r="AJ38" s="204"/>
    </row>
    <row r="39" spans="1:36" s="197" customFormat="1" ht="21.75" customHeight="1">
      <c r="A39" s="231" t="s">
        <v>6</v>
      </c>
      <c r="B39" s="222"/>
      <c r="C39" s="223" t="s">
        <v>10</v>
      </c>
      <c r="D39" s="224"/>
      <c r="E39" s="225">
        <v>1677833</v>
      </c>
      <c r="F39" s="226">
        <v>1643994</v>
      </c>
      <c r="G39" s="225">
        <v>1687238</v>
      </c>
      <c r="H39" s="225">
        <v>1629987</v>
      </c>
      <c r="I39" s="225">
        <v>1616669</v>
      </c>
      <c r="J39" s="225">
        <v>1577975</v>
      </c>
      <c r="K39" s="225">
        <v>1477174</v>
      </c>
      <c r="L39" s="264">
        <v>3.7</v>
      </c>
      <c r="M39" s="208">
        <v>1705258</v>
      </c>
      <c r="N39" s="225">
        <v>1763336</v>
      </c>
      <c r="O39" s="264">
        <v>3.7</v>
      </c>
      <c r="P39" s="208">
        <v>1732933</v>
      </c>
      <c r="Q39" s="414">
        <v>1799041</v>
      </c>
      <c r="R39" s="406">
        <v>4.390738403595628</v>
      </c>
      <c r="S39" s="251">
        <v>1770850</v>
      </c>
      <c r="T39" s="414">
        <v>2286280</v>
      </c>
      <c r="U39" s="417">
        <v>4.282524808254048</v>
      </c>
      <c r="V39" s="414">
        <v>2245840</v>
      </c>
      <c r="W39" s="452">
        <v>2325257</v>
      </c>
      <c r="X39" s="417"/>
      <c r="Y39" s="414">
        <v>2281333</v>
      </c>
      <c r="Z39" s="452">
        <v>2325176</v>
      </c>
      <c r="AA39" s="410">
        <v>4.2</v>
      </c>
      <c r="AB39" s="421">
        <v>100</v>
      </c>
      <c r="AC39" s="196"/>
      <c r="AD39" s="196"/>
      <c r="AE39" s="196"/>
      <c r="AF39" s="196"/>
      <c r="AG39" s="196"/>
      <c r="AH39" s="196"/>
      <c r="AI39" s="196"/>
      <c r="AJ39" s="204"/>
    </row>
    <row r="40" spans="1:36" s="197" customFormat="1" ht="21.75" customHeight="1">
      <c r="A40" s="213"/>
      <c r="B40" s="222"/>
      <c r="C40" s="228" t="s">
        <v>5</v>
      </c>
      <c r="D40" s="224"/>
      <c r="E40" s="256">
        <f>+E38+E39</f>
        <v>1817211</v>
      </c>
      <c r="F40" s="241">
        <v>1780691</v>
      </c>
      <c r="G40" s="241">
        <v>1828860</v>
      </c>
      <c r="H40" s="265">
        <f>+H38+H39</f>
        <v>1767458</v>
      </c>
      <c r="I40" s="265">
        <f>+I38+I39</f>
        <v>1759506</v>
      </c>
      <c r="J40" s="265">
        <f>+J38+J39</f>
        <v>1717580</v>
      </c>
      <c r="K40" s="265">
        <v>1643271</v>
      </c>
      <c r="L40" s="266">
        <v>4.1</v>
      </c>
      <c r="M40" s="238">
        <v>1893235</v>
      </c>
      <c r="N40" s="265">
        <v>1956853</v>
      </c>
      <c r="O40" s="266">
        <v>4.1</v>
      </c>
      <c r="P40" s="238">
        <v>1922807</v>
      </c>
      <c r="Q40" s="252">
        <v>2001693</v>
      </c>
      <c r="R40" s="407">
        <v>4.885330755279364</v>
      </c>
      <c r="S40" s="252">
        <v>1970087</v>
      </c>
      <c r="T40" s="252">
        <v>2491189</v>
      </c>
      <c r="U40" s="418">
        <v>4.6663482576716735</v>
      </c>
      <c r="V40" s="252">
        <v>2447136</v>
      </c>
      <c r="W40" s="453">
        <v>2531156</v>
      </c>
      <c r="X40" s="418"/>
      <c r="Y40" s="252">
        <f>SUM(Y38:Y39)</f>
        <v>2483261</v>
      </c>
      <c r="Z40" s="453">
        <f>SUM(Z38:Z39)</f>
        <v>2532047</v>
      </c>
      <c r="AA40" s="440">
        <v>4.6</v>
      </c>
      <c r="AB40" s="422">
        <v>100</v>
      </c>
      <c r="AC40" s="196"/>
      <c r="AD40" s="196"/>
      <c r="AE40" s="196"/>
      <c r="AF40" s="196"/>
      <c r="AG40" s="196"/>
      <c r="AH40" s="196"/>
      <c r="AI40" s="196"/>
      <c r="AJ40" s="204"/>
    </row>
    <row r="41" spans="1:36" s="197" customFormat="1" ht="21.75" customHeight="1">
      <c r="A41" s="581" t="s">
        <v>216</v>
      </c>
      <c r="B41" s="217"/>
      <c r="C41" s="218" t="s">
        <v>9</v>
      </c>
      <c r="D41" s="219"/>
      <c r="E41" s="220">
        <v>1146080</v>
      </c>
      <c r="F41" s="221">
        <v>1156836</v>
      </c>
      <c r="G41" s="220">
        <v>1150073</v>
      </c>
      <c r="H41" s="220">
        <v>1160738</v>
      </c>
      <c r="I41" s="220">
        <v>1157106</v>
      </c>
      <c r="J41" s="220">
        <v>1167766</v>
      </c>
      <c r="K41" s="220">
        <v>1356303</v>
      </c>
      <c r="L41" s="263">
        <v>3.4</v>
      </c>
      <c r="M41" s="203">
        <v>1369699</v>
      </c>
      <c r="N41" s="220">
        <v>1372428</v>
      </c>
      <c r="O41" s="263">
        <v>3.4</v>
      </c>
      <c r="P41" s="203">
        <v>1385059</v>
      </c>
      <c r="Q41" s="413">
        <v>1385049</v>
      </c>
      <c r="R41" s="405">
        <v>3.3803497725519986</v>
      </c>
      <c r="S41" s="250">
        <v>1398992</v>
      </c>
      <c r="T41" s="413">
        <v>1394751</v>
      </c>
      <c r="U41" s="416">
        <v>2.612565284583315</v>
      </c>
      <c r="V41" s="413">
        <v>1407556</v>
      </c>
      <c r="W41" s="451">
        <v>1400966</v>
      </c>
      <c r="X41" s="416"/>
      <c r="Y41" s="413">
        <v>1416049</v>
      </c>
      <c r="Z41" s="451">
        <v>1392424</v>
      </c>
      <c r="AA41" s="409">
        <v>2.6</v>
      </c>
      <c r="AB41" s="420">
        <v>99.4</v>
      </c>
      <c r="AC41" s="196"/>
      <c r="AD41" s="196"/>
      <c r="AE41" s="196"/>
      <c r="AF41" s="196"/>
      <c r="AG41" s="196"/>
      <c r="AH41" s="196"/>
      <c r="AI41" s="196"/>
      <c r="AJ41" s="204"/>
    </row>
    <row r="42" spans="1:36" s="197" customFormat="1" ht="21.75" customHeight="1">
      <c r="A42" s="582"/>
      <c r="B42" s="222"/>
      <c r="C42" s="223" t="s">
        <v>10</v>
      </c>
      <c r="D42" s="224"/>
      <c r="E42" s="225">
        <v>35551296</v>
      </c>
      <c r="F42" s="226">
        <v>35880052</v>
      </c>
      <c r="G42" s="225">
        <v>37176950</v>
      </c>
      <c r="H42" s="225">
        <v>37534298</v>
      </c>
      <c r="I42" s="225">
        <v>37431241</v>
      </c>
      <c r="J42" s="225">
        <v>37773153</v>
      </c>
      <c r="K42" s="225">
        <v>38070078</v>
      </c>
      <c r="L42" s="264">
        <v>96.2</v>
      </c>
      <c r="M42" s="208">
        <v>38433404</v>
      </c>
      <c r="N42" s="225">
        <v>38531828</v>
      </c>
      <c r="O42" s="264">
        <v>96.2</v>
      </c>
      <c r="P42" s="208">
        <v>38866835</v>
      </c>
      <c r="Q42" s="414">
        <v>39447415</v>
      </c>
      <c r="R42" s="406">
        <v>96.27533778444972</v>
      </c>
      <c r="S42" s="251">
        <v>39827024</v>
      </c>
      <c r="T42" s="414">
        <v>51836975</v>
      </c>
      <c r="U42" s="417">
        <v>97.09796325137118</v>
      </c>
      <c r="V42" s="414">
        <v>52164755</v>
      </c>
      <c r="W42" s="452">
        <v>53808757</v>
      </c>
      <c r="X42" s="417"/>
      <c r="Y42" s="414">
        <v>54311166</v>
      </c>
      <c r="Z42" s="452">
        <v>52704223</v>
      </c>
      <c r="AA42" s="410">
        <v>97.1</v>
      </c>
      <c r="AB42" s="421">
        <v>97.9</v>
      </c>
      <c r="AC42" s="196"/>
      <c r="AD42" s="196"/>
      <c r="AE42" s="196"/>
      <c r="AF42" s="196"/>
      <c r="AG42" s="196"/>
      <c r="AH42" s="196"/>
      <c r="AI42" s="196"/>
      <c r="AJ42" s="204"/>
    </row>
    <row r="43" spans="1:36" s="197" customFormat="1" ht="21.75" customHeight="1">
      <c r="A43" s="582"/>
      <c r="B43" s="222"/>
      <c r="C43" s="223" t="s">
        <v>227</v>
      </c>
      <c r="D43" s="224"/>
      <c r="E43" s="225">
        <v>211094</v>
      </c>
      <c r="F43" s="226">
        <v>354800</v>
      </c>
      <c r="G43" s="225">
        <v>197900</v>
      </c>
      <c r="H43" s="225">
        <v>346941</v>
      </c>
      <c r="I43" s="225">
        <v>231561</v>
      </c>
      <c r="J43" s="225">
        <v>369294</v>
      </c>
      <c r="K43" s="225">
        <v>172324</v>
      </c>
      <c r="L43" s="264">
        <v>0.4</v>
      </c>
      <c r="M43" s="208">
        <v>335622</v>
      </c>
      <c r="N43" s="225">
        <v>156937</v>
      </c>
      <c r="O43" s="264">
        <v>0.4</v>
      </c>
      <c r="P43" s="208">
        <v>303874</v>
      </c>
      <c r="Q43" s="414">
        <v>141077</v>
      </c>
      <c r="R43" s="406">
        <v>0.3443124429982754</v>
      </c>
      <c r="S43" s="251">
        <v>322917</v>
      </c>
      <c r="T43" s="414">
        <v>154538</v>
      </c>
      <c r="U43" s="417">
        <v>0.28947146404550805</v>
      </c>
      <c r="V43" s="414">
        <v>335611</v>
      </c>
      <c r="W43" s="452">
        <v>216601</v>
      </c>
      <c r="X43" s="417"/>
      <c r="Y43" s="414">
        <v>397463</v>
      </c>
      <c r="Z43" s="452">
        <v>163564</v>
      </c>
      <c r="AA43" s="410">
        <v>0.3</v>
      </c>
      <c r="AB43" s="421">
        <v>75.5</v>
      </c>
      <c r="AC43" s="196"/>
      <c r="AD43" s="196"/>
      <c r="AE43" s="196"/>
      <c r="AF43" s="196"/>
      <c r="AG43" s="196"/>
      <c r="AH43" s="196"/>
      <c r="AI43" s="196"/>
      <c r="AJ43" s="204"/>
    </row>
    <row r="44" spans="1:36" s="197" customFormat="1" ht="21.75" customHeight="1">
      <c r="A44" s="583"/>
      <c r="B44" s="232"/>
      <c r="C44" s="233" t="s">
        <v>5</v>
      </c>
      <c r="D44" s="234"/>
      <c r="E44" s="270">
        <v>36908470</v>
      </c>
      <c r="F44" s="271">
        <v>37391688</v>
      </c>
      <c r="G44" s="270">
        <v>38524923</v>
      </c>
      <c r="H44" s="272">
        <v>39041977</v>
      </c>
      <c r="I44" s="272">
        <v>38819908</v>
      </c>
      <c r="J44" s="272">
        <v>39310213</v>
      </c>
      <c r="K44" s="272">
        <v>39598705</v>
      </c>
      <c r="L44" s="273">
        <v>100</v>
      </c>
      <c r="M44" s="283">
        <v>40138725</v>
      </c>
      <c r="N44" s="272">
        <v>40061193</v>
      </c>
      <c r="O44" s="273">
        <v>100</v>
      </c>
      <c r="P44" s="283">
        <v>40555768</v>
      </c>
      <c r="Q44" s="415">
        <v>40973541</v>
      </c>
      <c r="R44" s="408">
        <v>100</v>
      </c>
      <c r="S44" s="412">
        <v>41548933</v>
      </c>
      <c r="T44" s="415">
        <v>53386264</v>
      </c>
      <c r="U44" s="419">
        <v>100</v>
      </c>
      <c r="V44" s="415">
        <v>53907922</v>
      </c>
      <c r="W44" s="454">
        <v>55426324</v>
      </c>
      <c r="X44" s="419"/>
      <c r="Y44" s="415">
        <f>SUM(Y41:Y43)</f>
        <v>56124678</v>
      </c>
      <c r="Z44" s="454">
        <f>SUM(Z41:Z43)</f>
        <v>54260211</v>
      </c>
      <c r="AA44" s="441">
        <v>100</v>
      </c>
      <c r="AB44" s="423">
        <v>97.9</v>
      </c>
      <c r="AC44" s="196"/>
      <c r="AD44" s="196"/>
      <c r="AE44" s="196"/>
      <c r="AF44" s="196"/>
      <c r="AG44" s="196"/>
      <c r="AH44" s="196"/>
      <c r="AI44" s="196"/>
      <c r="AJ44" s="204"/>
    </row>
    <row r="45" spans="1:35" s="197" customFormat="1" ht="19.5" customHeight="1">
      <c r="A45" s="214" t="s">
        <v>185</v>
      </c>
      <c r="H45" s="204"/>
      <c r="K45" s="196"/>
      <c r="L45" s="204"/>
      <c r="M45" s="235"/>
      <c r="N45" s="196"/>
      <c r="O45" s="204"/>
      <c r="P45" s="235"/>
      <c r="Q45" s="196"/>
      <c r="R45" s="204"/>
      <c r="S45" s="235"/>
      <c r="T45" s="196"/>
      <c r="U45" s="204"/>
      <c r="V45" s="235"/>
      <c r="W45" s="196"/>
      <c r="X45" s="204"/>
      <c r="Y45" s="235"/>
      <c r="Z45" s="196"/>
      <c r="AA45" s="204"/>
      <c r="AB45" s="235"/>
      <c r="AC45" s="196"/>
      <c r="AD45" s="196"/>
      <c r="AE45" s="196"/>
      <c r="AF45" s="196"/>
      <c r="AG45" s="196"/>
      <c r="AH45" s="196"/>
      <c r="AI45" s="196"/>
    </row>
    <row r="46" spans="1:35" s="197" customFormat="1" ht="16.5" customHeight="1">
      <c r="A46" s="580"/>
      <c r="B46" s="580"/>
      <c r="C46" s="580"/>
      <c r="D46" s="580"/>
      <c r="E46" s="580"/>
      <c r="F46" s="580"/>
      <c r="K46" s="236"/>
      <c r="M46" s="235"/>
      <c r="N46" s="236"/>
      <c r="P46" s="235"/>
      <c r="Q46" s="236"/>
      <c r="S46" s="235"/>
      <c r="T46" s="236"/>
      <c r="V46" s="235"/>
      <c r="W46" s="236"/>
      <c r="Y46" s="235"/>
      <c r="Z46" s="236"/>
      <c r="AB46" s="235"/>
      <c r="AC46" s="195"/>
      <c r="AF46" s="195"/>
      <c r="AG46" s="195"/>
      <c r="AH46" s="195"/>
      <c r="AI46" s="195"/>
    </row>
    <row r="47" spans="11:28" s="197" customFormat="1" ht="19.5" customHeight="1">
      <c r="K47" s="236"/>
      <c r="M47" s="235"/>
      <c r="N47" s="236"/>
      <c r="P47" s="235"/>
      <c r="Q47" s="236"/>
      <c r="S47" s="235"/>
      <c r="T47" s="236"/>
      <c r="V47" s="235"/>
      <c r="W47" s="236"/>
      <c r="Y47" s="235"/>
      <c r="Z47" s="236"/>
      <c r="AB47" s="235"/>
    </row>
    <row r="48" spans="11:35" ht="19.5" customHeight="1">
      <c r="K48" s="188"/>
      <c r="M48" s="184"/>
      <c r="N48" s="188"/>
      <c r="P48" s="184"/>
      <c r="Q48" s="188"/>
      <c r="S48" s="184"/>
      <c r="T48" s="188"/>
      <c r="V48" s="184"/>
      <c r="W48" s="188"/>
      <c r="Y48" s="184"/>
      <c r="Z48" s="188"/>
      <c r="AB48" s="184"/>
      <c r="AC48" s="12"/>
      <c r="AF48" s="12"/>
      <c r="AI48" s="12"/>
    </row>
    <row r="49" spans="30:34" ht="19.5" customHeight="1">
      <c r="AD49" s="181"/>
      <c r="AE49" s="181"/>
      <c r="AG49" s="181"/>
      <c r="AH49" s="181"/>
    </row>
    <row r="50" spans="29:35" ht="19.5" customHeight="1">
      <c r="AC50" s="114"/>
      <c r="AF50" s="114"/>
      <c r="AG50" s="114"/>
      <c r="AH50" s="114"/>
      <c r="AI50" s="114"/>
    </row>
    <row r="51" spans="29:35" ht="19.5" customHeight="1">
      <c r="AC51" s="12"/>
      <c r="AF51" s="114"/>
      <c r="AG51" s="114"/>
      <c r="AH51" s="114"/>
      <c r="AI51" s="114"/>
    </row>
    <row r="52" spans="29:35" ht="19.5" customHeight="1">
      <c r="AC52" s="185"/>
      <c r="AF52" s="186"/>
      <c r="AI52" s="185"/>
    </row>
  </sheetData>
  <sheetProtection/>
  <mergeCells count="42">
    <mergeCell ref="A23:D23"/>
    <mergeCell ref="Z5:AB5"/>
    <mergeCell ref="Z30:AB30"/>
    <mergeCell ref="A25:P25"/>
    <mergeCell ref="N4:P4"/>
    <mergeCell ref="N5:P5"/>
    <mergeCell ref="N29:P29"/>
    <mergeCell ref="Q30:S30"/>
    <mergeCell ref="Q4:S4"/>
    <mergeCell ref="Q5:S5"/>
    <mergeCell ref="A5:D6"/>
    <mergeCell ref="K4:M4"/>
    <mergeCell ref="K5:M5"/>
    <mergeCell ref="A7:A10"/>
    <mergeCell ref="A19:A22"/>
    <mergeCell ref="G5:H5"/>
    <mergeCell ref="Z29:AB29"/>
    <mergeCell ref="I4:J4"/>
    <mergeCell ref="E5:F5"/>
    <mergeCell ref="I5:J5"/>
    <mergeCell ref="Z4:AB4"/>
    <mergeCell ref="W4:Y4"/>
    <mergeCell ref="W5:Y5"/>
    <mergeCell ref="W29:Y29"/>
    <mergeCell ref="K29:M29"/>
    <mergeCell ref="Q29:S29"/>
    <mergeCell ref="W30:Y30"/>
    <mergeCell ref="A26:P26"/>
    <mergeCell ref="A46:F46"/>
    <mergeCell ref="A41:A44"/>
    <mergeCell ref="A30:D31"/>
    <mergeCell ref="G30:H30"/>
    <mergeCell ref="A32:A34"/>
    <mergeCell ref="N30:P30"/>
    <mergeCell ref="K30:M30"/>
    <mergeCell ref="I29:J29"/>
    <mergeCell ref="T4:V4"/>
    <mergeCell ref="T5:V5"/>
    <mergeCell ref="T29:V29"/>
    <mergeCell ref="T30:V30"/>
    <mergeCell ref="E30:F30"/>
    <mergeCell ref="I30:J30"/>
  </mergeCells>
  <printOptions/>
  <pageMargins left="1.220472440944882" right="0.3937007874015748" top="0.3937007874015748" bottom="0.1968503937007874" header="0.2755905511811024" footer="0.1968503937007874"/>
  <pageSetup firstPageNumber="20" useFirstPageNumber="1" fitToHeight="1" fitToWidth="1" horizontalDpi="600" verticalDpi="600" orientation="landscape" paperSize="9" scale="65" r:id="rId1"/>
  <headerFooter alignWithMargins="0">
    <oddHeader>&amp;L　</oddHeader>
    <oddFooter>&amp;C&amp;"ＭＳ Ｐ明朝,標準"－20－&amp;R&amp;"ＭＳ 明朝,標準"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"/>
  <sheetViews>
    <sheetView showGridLines="0" zoomScale="85" zoomScaleNormal="85" zoomScalePageLayoutView="0" workbookViewId="0" topLeftCell="A1">
      <selection activeCell="AK13" sqref="AK13"/>
    </sheetView>
  </sheetViews>
  <sheetFormatPr defaultColWidth="10.625" defaultRowHeight="19.5" customHeight="1"/>
  <cols>
    <col min="1" max="1" width="2.625" style="1" customWidth="1"/>
    <col min="2" max="2" width="12.375" style="1" customWidth="1"/>
    <col min="3" max="3" width="2.625" style="1" customWidth="1"/>
    <col min="4" max="4" width="10.625" style="1" hidden="1" customWidth="1"/>
    <col min="5" max="5" width="12.625" style="1" hidden="1" customWidth="1"/>
    <col min="6" max="6" width="10.625" style="1" hidden="1" customWidth="1"/>
    <col min="7" max="7" width="12.625" style="1" hidden="1" customWidth="1"/>
    <col min="8" max="8" width="10.25390625" style="1" hidden="1" customWidth="1"/>
    <col min="9" max="9" width="12.625" style="1" hidden="1" customWidth="1"/>
    <col min="10" max="10" width="10.25390625" style="1" hidden="1" customWidth="1"/>
    <col min="11" max="11" width="12.625" style="1" hidden="1" customWidth="1"/>
    <col min="12" max="12" width="10.25390625" style="1" customWidth="1"/>
    <col min="13" max="14" width="10.25390625" style="1" hidden="1" customWidth="1"/>
    <col min="15" max="15" width="12.625" style="1" customWidth="1"/>
    <col min="16" max="16" width="10.25390625" style="1" hidden="1" customWidth="1"/>
    <col min="17" max="17" width="11.125" style="1" hidden="1" customWidth="1"/>
    <col min="18" max="18" width="10.25390625" style="1" customWidth="1"/>
    <col min="19" max="20" width="10.25390625" style="1" hidden="1" customWidth="1"/>
    <col min="21" max="21" width="12.625" style="1" customWidth="1"/>
    <col min="22" max="22" width="10.25390625" style="1" hidden="1" customWidth="1"/>
    <col min="23" max="23" width="11.125" style="1" hidden="1" customWidth="1"/>
    <col min="24" max="24" width="10.25390625" style="1" customWidth="1"/>
    <col min="25" max="26" width="10.25390625" style="1" hidden="1" customWidth="1"/>
    <col min="27" max="27" width="12.625" style="1" customWidth="1"/>
    <col min="28" max="28" width="10.25390625" style="1" hidden="1" customWidth="1"/>
    <col min="29" max="29" width="11.125" style="1" hidden="1" customWidth="1"/>
    <col min="30" max="30" width="10.25390625" style="1" customWidth="1"/>
    <col min="31" max="32" width="10.25390625" style="1" hidden="1" customWidth="1"/>
    <col min="33" max="33" width="12.625" style="1" customWidth="1"/>
    <col min="34" max="34" width="10.25390625" style="1" hidden="1" customWidth="1"/>
    <col min="35" max="35" width="11.125" style="1" hidden="1" customWidth="1"/>
    <col min="36" max="38" width="10.25390625" style="1" customWidth="1"/>
    <col min="39" max="39" width="12.625" style="1" customWidth="1"/>
    <col min="40" max="40" width="10.25390625" style="1" customWidth="1"/>
    <col min="41" max="41" width="11.125" style="1" customWidth="1"/>
    <col min="42" max="43" width="10.625" style="1" customWidth="1"/>
    <col min="44" max="44" width="10.625" style="4" customWidth="1"/>
    <col min="45" max="46" width="10.625" style="1" customWidth="1"/>
    <col min="47" max="47" width="10.625" style="4" customWidth="1"/>
    <col min="48" max="16384" width="10.625" style="1" customWidth="1"/>
  </cols>
  <sheetData>
    <row r="1" spans="2:3" ht="19.5" customHeight="1">
      <c r="B1" s="65" t="s">
        <v>11</v>
      </c>
      <c r="C1" s="8"/>
    </row>
    <row r="2" spans="2:47" ht="15.75" customHeight="1">
      <c r="B2" s="9"/>
      <c r="C2" s="9"/>
      <c r="D2" s="9"/>
      <c r="E2" s="9"/>
      <c r="F2" s="9"/>
      <c r="G2" s="9"/>
      <c r="H2" s="9"/>
      <c r="I2" s="9"/>
      <c r="J2" s="9"/>
      <c r="K2" s="16"/>
      <c r="L2" s="9"/>
      <c r="M2" s="9"/>
      <c r="N2" s="598"/>
      <c r="O2" s="598"/>
      <c r="P2" s="598"/>
      <c r="Q2" s="598"/>
      <c r="R2" s="9"/>
      <c r="S2" s="9"/>
      <c r="T2" s="598"/>
      <c r="U2" s="598"/>
      <c r="V2" s="598"/>
      <c r="W2" s="598"/>
      <c r="X2" s="9"/>
      <c r="Y2" s="9"/>
      <c r="Z2" s="598"/>
      <c r="AA2" s="598"/>
      <c r="AB2" s="598"/>
      <c r="AC2" s="598"/>
      <c r="AD2" s="9"/>
      <c r="AE2" s="9"/>
      <c r="AF2" s="598"/>
      <c r="AG2" s="598"/>
      <c r="AH2" s="598"/>
      <c r="AI2" s="598"/>
      <c r="AJ2" s="9"/>
      <c r="AK2" s="9"/>
      <c r="AL2" s="598" t="s">
        <v>12</v>
      </c>
      <c r="AM2" s="598"/>
      <c r="AN2" s="598"/>
      <c r="AO2" s="598"/>
      <c r="AR2" s="1"/>
      <c r="AU2" s="1"/>
    </row>
    <row r="3" spans="1:48" ht="30" customHeight="1">
      <c r="A3" s="603" t="s">
        <v>29</v>
      </c>
      <c r="B3" s="604"/>
      <c r="C3" s="604"/>
      <c r="D3" s="599" t="s">
        <v>218</v>
      </c>
      <c r="E3" s="600"/>
      <c r="F3" s="599" t="s">
        <v>220</v>
      </c>
      <c r="G3" s="600"/>
      <c r="H3" s="599" t="s">
        <v>223</v>
      </c>
      <c r="I3" s="600"/>
      <c r="J3" s="599" t="s">
        <v>228</v>
      </c>
      <c r="K3" s="600"/>
      <c r="L3" s="602" t="s">
        <v>235</v>
      </c>
      <c r="M3" s="600"/>
      <c r="N3" s="600"/>
      <c r="O3" s="600"/>
      <c r="P3" s="600"/>
      <c r="Q3" s="600"/>
      <c r="R3" s="599" t="s">
        <v>317</v>
      </c>
      <c r="S3" s="600"/>
      <c r="T3" s="600"/>
      <c r="U3" s="600"/>
      <c r="V3" s="600"/>
      <c r="W3" s="601"/>
      <c r="X3" s="599" t="s">
        <v>326</v>
      </c>
      <c r="Y3" s="600"/>
      <c r="Z3" s="600"/>
      <c r="AA3" s="600"/>
      <c r="AB3" s="600"/>
      <c r="AC3" s="601"/>
      <c r="AD3" s="599" t="s">
        <v>373</v>
      </c>
      <c r="AE3" s="600"/>
      <c r="AF3" s="600"/>
      <c r="AG3" s="600"/>
      <c r="AH3" s="600"/>
      <c r="AI3" s="601"/>
      <c r="AJ3" s="599" t="s">
        <v>376</v>
      </c>
      <c r="AK3" s="600"/>
      <c r="AL3" s="600"/>
      <c r="AM3" s="600"/>
      <c r="AN3" s="600"/>
      <c r="AO3" s="601"/>
      <c r="AP3" s="5"/>
      <c r="AQ3" s="5"/>
      <c r="AR3" s="5"/>
      <c r="AS3" s="5"/>
      <c r="AT3" s="5"/>
      <c r="AU3" s="5"/>
      <c r="AV3" s="5"/>
    </row>
    <row r="4" spans="1:48" ht="30" customHeight="1">
      <c r="A4" s="605"/>
      <c r="B4" s="606"/>
      <c r="C4" s="606"/>
      <c r="D4" s="17" t="s">
        <v>13</v>
      </c>
      <c r="E4" s="10" t="s">
        <v>171</v>
      </c>
      <c r="F4" s="17" t="s">
        <v>13</v>
      </c>
      <c r="G4" s="10" t="s">
        <v>171</v>
      </c>
      <c r="H4" s="17" t="s">
        <v>13</v>
      </c>
      <c r="I4" s="10" t="s">
        <v>171</v>
      </c>
      <c r="J4" s="17" t="s">
        <v>13</v>
      </c>
      <c r="K4" s="564" t="s">
        <v>171</v>
      </c>
      <c r="L4" s="566" t="s">
        <v>13</v>
      </c>
      <c r="M4" s="11" t="s">
        <v>14</v>
      </c>
      <c r="N4" s="10" t="s">
        <v>15</v>
      </c>
      <c r="O4" s="10" t="s">
        <v>171</v>
      </c>
      <c r="P4" s="10" t="s">
        <v>14</v>
      </c>
      <c r="Q4" s="18" t="s">
        <v>15</v>
      </c>
      <c r="R4" s="17" t="s">
        <v>13</v>
      </c>
      <c r="S4" s="11" t="s">
        <v>14</v>
      </c>
      <c r="T4" s="11" t="s">
        <v>15</v>
      </c>
      <c r="U4" s="10" t="s">
        <v>171</v>
      </c>
      <c r="V4" s="10" t="s">
        <v>14</v>
      </c>
      <c r="W4" s="18" t="s">
        <v>15</v>
      </c>
      <c r="X4" s="17" t="s">
        <v>13</v>
      </c>
      <c r="Y4" s="11" t="s">
        <v>14</v>
      </c>
      <c r="Z4" s="11" t="s">
        <v>15</v>
      </c>
      <c r="AA4" s="10" t="s">
        <v>171</v>
      </c>
      <c r="AB4" s="10" t="s">
        <v>14</v>
      </c>
      <c r="AC4" s="18" t="s">
        <v>15</v>
      </c>
      <c r="AD4" s="17" t="s">
        <v>13</v>
      </c>
      <c r="AE4" s="11" t="s">
        <v>327</v>
      </c>
      <c r="AF4" s="11" t="s">
        <v>15</v>
      </c>
      <c r="AG4" s="10" t="s">
        <v>171</v>
      </c>
      <c r="AH4" s="10" t="s">
        <v>14</v>
      </c>
      <c r="AI4" s="18" t="s">
        <v>15</v>
      </c>
      <c r="AJ4" s="17" t="s">
        <v>13</v>
      </c>
      <c r="AK4" s="11" t="s">
        <v>14</v>
      </c>
      <c r="AL4" s="11" t="s">
        <v>15</v>
      </c>
      <c r="AM4" s="10" t="s">
        <v>171</v>
      </c>
      <c r="AN4" s="10" t="s">
        <v>14</v>
      </c>
      <c r="AO4" s="18" t="s">
        <v>15</v>
      </c>
      <c r="AP4" s="5"/>
      <c r="AQ4" s="5"/>
      <c r="AR4" s="5"/>
      <c r="AS4" s="5"/>
      <c r="AT4" s="5"/>
      <c r="AU4" s="5"/>
      <c r="AV4" s="5"/>
    </row>
    <row r="5" spans="1:48" ht="30" customHeight="1">
      <c r="A5" s="19"/>
      <c r="B5" s="20" t="s">
        <v>16</v>
      </c>
      <c r="C5" s="21"/>
      <c r="D5" s="22">
        <v>299945</v>
      </c>
      <c r="E5" s="22">
        <v>30966287</v>
      </c>
      <c r="F5" s="22">
        <v>300511</v>
      </c>
      <c r="G5" s="22">
        <v>32806219</v>
      </c>
      <c r="H5" s="22">
        <v>302434</v>
      </c>
      <c r="I5" s="249">
        <v>32797425</v>
      </c>
      <c r="J5" s="22">
        <v>304039</v>
      </c>
      <c r="K5" s="249">
        <v>33149814</v>
      </c>
      <c r="L5" s="567">
        <v>309856</v>
      </c>
      <c r="M5" s="258">
        <v>78.40981843487063</v>
      </c>
      <c r="N5" s="258">
        <v>100.70788291655562</v>
      </c>
      <c r="O5" s="249">
        <v>34012905</v>
      </c>
      <c r="P5" s="258">
        <v>84.882766970811</v>
      </c>
      <c r="Q5" s="259">
        <v>100.75142711345688</v>
      </c>
      <c r="R5" s="22">
        <v>312536</v>
      </c>
      <c r="S5" s="258">
        <v>78.38306218007719</v>
      </c>
      <c r="T5" s="258">
        <v>100.86491789734586</v>
      </c>
      <c r="U5" s="249">
        <v>34569212</v>
      </c>
      <c r="V5" s="258">
        <v>84.14520663461984</v>
      </c>
      <c r="W5" s="259">
        <v>101.63557626142195</v>
      </c>
      <c r="X5" s="22">
        <v>315193</v>
      </c>
      <c r="Y5" s="258">
        <v>78.64744352703691</v>
      </c>
      <c r="Z5" s="258">
        <v>100.85014206363428</v>
      </c>
      <c r="AA5" s="249">
        <v>46232924</v>
      </c>
      <c r="AB5" s="258">
        <v>84.06932343840153</v>
      </c>
      <c r="AC5" s="259">
        <v>133.74017319226138</v>
      </c>
      <c r="AD5" s="22">
        <v>318167</v>
      </c>
      <c r="AE5" s="258">
        <v>78.64744352703691</v>
      </c>
      <c r="AF5" s="258">
        <v>100.85014206363428</v>
      </c>
      <c r="AG5" s="249">
        <v>46871894</v>
      </c>
      <c r="AH5" s="258">
        <v>84.06932343840153</v>
      </c>
      <c r="AI5" s="259">
        <v>133.74017319226138</v>
      </c>
      <c r="AJ5" s="22">
        <v>319935</v>
      </c>
      <c r="AK5" s="258">
        <v>79.4</v>
      </c>
      <c r="AL5" s="258">
        <v>100.6</v>
      </c>
      <c r="AM5" s="249">
        <v>47384920</v>
      </c>
      <c r="AN5" s="258">
        <v>86.5</v>
      </c>
      <c r="AO5" s="259">
        <v>101.1</v>
      </c>
      <c r="AP5" s="5"/>
      <c r="AQ5" s="5"/>
      <c r="AR5" s="5"/>
      <c r="AS5" s="5"/>
      <c r="AT5" s="5"/>
      <c r="AU5" s="5"/>
      <c r="AV5" s="3"/>
    </row>
    <row r="6" spans="1:48" ht="30" customHeight="1">
      <c r="A6" s="19"/>
      <c r="B6" s="20" t="s">
        <v>17</v>
      </c>
      <c r="C6" s="21"/>
      <c r="D6" s="22">
        <v>14561</v>
      </c>
      <c r="E6" s="22">
        <v>1585181</v>
      </c>
      <c r="F6" s="22">
        <v>14603</v>
      </c>
      <c r="G6" s="22">
        <v>1651067</v>
      </c>
      <c r="H6" s="22">
        <v>14509</v>
      </c>
      <c r="I6" s="249">
        <v>1670896</v>
      </c>
      <c r="J6" s="22">
        <v>14611</v>
      </c>
      <c r="K6" s="249">
        <v>1737159</v>
      </c>
      <c r="L6" s="567">
        <v>14510</v>
      </c>
      <c r="M6" s="258">
        <v>3.6717909786803316</v>
      </c>
      <c r="N6" s="258">
        <v>100.38049117952266</v>
      </c>
      <c r="O6" s="249">
        <v>1756942</v>
      </c>
      <c r="P6" s="258">
        <v>4.384632784739517</v>
      </c>
      <c r="Q6" s="259">
        <v>101.49198724058613</v>
      </c>
      <c r="R6" s="22">
        <v>14414</v>
      </c>
      <c r="S6" s="258">
        <v>3.614986619985002</v>
      </c>
      <c r="T6" s="258">
        <v>99.33838731909029</v>
      </c>
      <c r="U6" s="249">
        <v>1753148</v>
      </c>
      <c r="V6" s="258">
        <v>4.267352137534131</v>
      </c>
      <c r="W6" s="259">
        <v>99.78405661655307</v>
      </c>
      <c r="X6" s="22">
        <v>14160</v>
      </c>
      <c r="Y6" s="258">
        <v>3.533225040983913</v>
      </c>
      <c r="Z6" s="258">
        <v>98.2378243374497</v>
      </c>
      <c r="AA6" s="249">
        <v>2307502</v>
      </c>
      <c r="AB6" s="258">
        <v>4.195930414713947</v>
      </c>
      <c r="AC6" s="259">
        <v>131.62049068304557</v>
      </c>
      <c r="AD6" s="22">
        <v>14175</v>
      </c>
      <c r="AE6" s="258">
        <v>3.533225040983913</v>
      </c>
      <c r="AF6" s="258">
        <v>98.2378243374497</v>
      </c>
      <c r="AG6" s="249">
        <v>2326932</v>
      </c>
      <c r="AH6" s="258">
        <v>4.195930414713947</v>
      </c>
      <c r="AI6" s="259">
        <v>131.62049068304557</v>
      </c>
      <c r="AJ6" s="22">
        <v>12727</v>
      </c>
      <c r="AK6" s="258">
        <v>3.2</v>
      </c>
      <c r="AL6" s="258">
        <v>89.8</v>
      </c>
      <c r="AM6" s="249">
        <v>2071583</v>
      </c>
      <c r="AN6" s="258">
        <v>3.8</v>
      </c>
      <c r="AO6" s="259">
        <v>89</v>
      </c>
      <c r="AP6" s="5"/>
      <c r="AQ6" s="5"/>
      <c r="AR6" s="5"/>
      <c r="AS6" s="5"/>
      <c r="AT6" s="5"/>
      <c r="AU6" s="5"/>
      <c r="AV6" s="3"/>
    </row>
    <row r="7" spans="1:48" ht="30" customHeight="1">
      <c r="A7" s="19"/>
      <c r="B7" s="20" t="s">
        <v>18</v>
      </c>
      <c r="C7" s="21"/>
      <c r="D7" s="22">
        <v>2061</v>
      </c>
      <c r="E7" s="22">
        <v>104417</v>
      </c>
      <c r="F7" s="22">
        <v>2797</v>
      </c>
      <c r="G7" s="22">
        <v>191921</v>
      </c>
      <c r="H7" s="22">
        <v>2801</v>
      </c>
      <c r="I7" s="249">
        <v>180717</v>
      </c>
      <c r="J7" s="22">
        <v>2475</v>
      </c>
      <c r="K7" s="249">
        <v>159353</v>
      </c>
      <c r="L7" s="567">
        <v>2268</v>
      </c>
      <c r="M7" s="258">
        <v>0.5739229455304612</v>
      </c>
      <c r="N7" s="258">
        <v>118.93025694808598</v>
      </c>
      <c r="O7" s="249">
        <v>164386</v>
      </c>
      <c r="P7" s="258">
        <v>0.410242480942564</v>
      </c>
      <c r="Q7" s="259">
        <v>161.63497276356412</v>
      </c>
      <c r="R7" s="22">
        <v>3009</v>
      </c>
      <c r="S7" s="258">
        <v>0.7546478936821751</v>
      </c>
      <c r="T7" s="258">
        <v>132.67195767195767</v>
      </c>
      <c r="U7" s="249">
        <v>296725</v>
      </c>
      <c r="V7" s="258">
        <v>0.722260792020876</v>
      </c>
      <c r="W7" s="259">
        <v>180.50503084204252</v>
      </c>
      <c r="X7" s="22">
        <v>2626</v>
      </c>
      <c r="Y7" s="258">
        <v>0.6552435704536551</v>
      </c>
      <c r="Z7" s="258">
        <v>87.27151877700233</v>
      </c>
      <c r="AA7" s="249">
        <v>260681</v>
      </c>
      <c r="AB7" s="258">
        <v>0.4740188032071246</v>
      </c>
      <c r="AC7" s="259">
        <v>87.85272558766535</v>
      </c>
      <c r="AD7" s="22">
        <v>2496</v>
      </c>
      <c r="AE7" s="258">
        <v>0.6552435704536551</v>
      </c>
      <c r="AF7" s="258">
        <v>87.27151877700233</v>
      </c>
      <c r="AG7" s="249">
        <v>269610</v>
      </c>
      <c r="AH7" s="258">
        <v>0.4740188032071246</v>
      </c>
      <c r="AI7" s="259">
        <v>87.85272558766535</v>
      </c>
      <c r="AJ7" s="22">
        <v>2430</v>
      </c>
      <c r="AK7" s="258">
        <v>0.6</v>
      </c>
      <c r="AL7" s="258">
        <v>97.4</v>
      </c>
      <c r="AM7" s="249">
        <v>260772</v>
      </c>
      <c r="AN7" s="258">
        <v>0.5</v>
      </c>
      <c r="AO7" s="259">
        <v>96.7</v>
      </c>
      <c r="AP7" s="5"/>
      <c r="AQ7" s="5"/>
      <c r="AR7" s="5"/>
      <c r="AS7" s="5"/>
      <c r="AT7" s="5"/>
      <c r="AU7" s="5"/>
      <c r="AV7" s="3"/>
    </row>
    <row r="8" spans="1:48" ht="30" customHeight="1">
      <c r="A8" s="19"/>
      <c r="B8" s="20" t="s">
        <v>19</v>
      </c>
      <c r="C8" s="21"/>
      <c r="D8" s="22">
        <v>67626</v>
      </c>
      <c r="E8" s="22">
        <v>4109720</v>
      </c>
      <c r="F8" s="22">
        <v>68016</v>
      </c>
      <c r="G8" s="22">
        <v>4109087</v>
      </c>
      <c r="H8" s="22">
        <v>68922</v>
      </c>
      <c r="I8" s="249">
        <v>4108810</v>
      </c>
      <c r="J8" s="22">
        <v>69735</v>
      </c>
      <c r="K8" s="249">
        <v>4265515</v>
      </c>
      <c r="L8" s="567">
        <v>68541</v>
      </c>
      <c r="M8" s="258">
        <v>17.34446764091858</v>
      </c>
      <c r="N8" s="258">
        <v>101.8212879744485</v>
      </c>
      <c r="O8" s="249">
        <v>4136215</v>
      </c>
      <c r="P8" s="258">
        <v>10.322357763506911</v>
      </c>
      <c r="Q8" s="259">
        <v>100.42501171483305</v>
      </c>
      <c r="R8" s="22">
        <v>68770</v>
      </c>
      <c r="S8" s="258">
        <v>17.247303306255628</v>
      </c>
      <c r="T8" s="258">
        <v>100.33410659313404</v>
      </c>
      <c r="U8" s="249">
        <v>4463721</v>
      </c>
      <c r="V8" s="258">
        <v>10.865180435825147</v>
      </c>
      <c r="W8" s="259">
        <v>107.91801199889271</v>
      </c>
      <c r="X8" s="22">
        <v>68788</v>
      </c>
      <c r="Y8" s="258">
        <v>17.164087861525527</v>
      </c>
      <c r="Z8" s="258">
        <v>100.02617420386797</v>
      </c>
      <c r="AA8" s="249">
        <v>6192703</v>
      </c>
      <c r="AB8" s="258">
        <v>11.260727343677408</v>
      </c>
      <c r="AC8" s="259">
        <v>138.7340965082719</v>
      </c>
      <c r="AD8" s="22">
        <v>68816</v>
      </c>
      <c r="AE8" s="258">
        <v>17.164087861525527</v>
      </c>
      <c r="AF8" s="258">
        <v>100.02617420386797</v>
      </c>
      <c r="AG8" s="249">
        <v>6074983</v>
      </c>
      <c r="AH8" s="258">
        <v>11.260727343677408</v>
      </c>
      <c r="AI8" s="259">
        <v>138.7340965082719</v>
      </c>
      <c r="AJ8" s="22">
        <v>67953</v>
      </c>
      <c r="AK8" s="258">
        <v>16.8</v>
      </c>
      <c r="AL8" s="258">
        <v>98.7</v>
      </c>
      <c r="AM8" s="249">
        <v>5047318</v>
      </c>
      <c r="AN8" s="258">
        <v>9.2</v>
      </c>
      <c r="AO8" s="259">
        <v>83.1</v>
      </c>
      <c r="AP8" s="5"/>
      <c r="AQ8" s="5"/>
      <c r="AR8" s="5"/>
      <c r="AS8" s="5"/>
      <c r="AT8" s="5"/>
      <c r="AU8" s="5"/>
      <c r="AV8" s="3"/>
    </row>
    <row r="9" spans="1:48" ht="30" customHeight="1">
      <c r="A9" s="23"/>
      <c r="B9" s="24" t="s">
        <v>20</v>
      </c>
      <c r="C9" s="15"/>
      <c r="D9" s="242">
        <v>384193</v>
      </c>
      <c r="E9" s="242">
        <v>36765605</v>
      </c>
      <c r="F9" s="242">
        <v>385927</v>
      </c>
      <c r="G9" s="242">
        <v>38758294</v>
      </c>
      <c r="H9" s="242">
        <v>388666</v>
      </c>
      <c r="I9" s="242">
        <v>38757848</v>
      </c>
      <c r="J9" s="242">
        <v>390860</v>
      </c>
      <c r="K9" s="565">
        <v>39311841</v>
      </c>
      <c r="L9" s="568">
        <v>395175</v>
      </c>
      <c r="M9" s="260">
        <v>100</v>
      </c>
      <c r="N9" s="260">
        <v>100.97609587203434</v>
      </c>
      <c r="O9" s="242">
        <f>O5+O6+O7+O8</f>
        <v>40070448</v>
      </c>
      <c r="P9" s="260">
        <v>100</v>
      </c>
      <c r="Q9" s="261">
        <v>100.90578232521644</v>
      </c>
      <c r="R9" s="242">
        <v>398729</v>
      </c>
      <c r="S9" s="260">
        <v>100</v>
      </c>
      <c r="T9" s="260">
        <v>100.89934838995383</v>
      </c>
      <c r="U9" s="242">
        <v>41082806</v>
      </c>
      <c r="V9" s="260">
        <v>100</v>
      </c>
      <c r="W9" s="261">
        <v>102.52644542431868</v>
      </c>
      <c r="X9" s="242">
        <v>400767</v>
      </c>
      <c r="Y9" s="260">
        <v>100</v>
      </c>
      <c r="Z9" s="260">
        <v>100.51112409681764</v>
      </c>
      <c r="AA9" s="242">
        <v>54993810</v>
      </c>
      <c r="AB9" s="260">
        <v>100</v>
      </c>
      <c r="AC9" s="439">
        <v>133.86089061199957</v>
      </c>
      <c r="AD9" s="242">
        <v>403654</v>
      </c>
      <c r="AE9" s="260">
        <v>100</v>
      </c>
      <c r="AF9" s="260">
        <v>100.51112409681764</v>
      </c>
      <c r="AG9" s="242">
        <v>55543439</v>
      </c>
      <c r="AH9" s="260">
        <v>100</v>
      </c>
      <c r="AI9" s="439">
        <v>133.86089061199957</v>
      </c>
      <c r="AJ9" s="242">
        <v>403045</v>
      </c>
      <c r="AK9" s="260">
        <v>100</v>
      </c>
      <c r="AL9" s="260">
        <v>99.8</v>
      </c>
      <c r="AM9" s="242">
        <v>54764593</v>
      </c>
      <c r="AN9" s="260">
        <v>100</v>
      </c>
      <c r="AO9" s="261">
        <v>98.6</v>
      </c>
      <c r="AP9" s="5"/>
      <c r="AQ9" s="5"/>
      <c r="AR9" s="5"/>
      <c r="AS9" s="5"/>
      <c r="AT9" s="5"/>
      <c r="AU9" s="5"/>
      <c r="AV9" s="3"/>
    </row>
    <row r="10" spans="1:47" ht="50.25" customHeight="1">
      <c r="A10" s="597" t="s">
        <v>322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R10" s="1"/>
      <c r="AU10" s="1"/>
    </row>
    <row r="11" spans="44:47" ht="19.5" customHeight="1">
      <c r="AR11" s="1"/>
      <c r="AU11" s="1"/>
    </row>
    <row r="12" spans="42:46" ht="19.5" customHeight="1">
      <c r="AP12" s="4"/>
      <c r="AQ12" s="4"/>
      <c r="AS12" s="4"/>
      <c r="AT12" s="4"/>
    </row>
    <row r="13" spans="44:47" ht="19.5" customHeight="1">
      <c r="AR13" s="9"/>
      <c r="AS13" s="9"/>
      <c r="AT13" s="9"/>
      <c r="AU13" s="9"/>
    </row>
    <row r="14" spans="44:47" ht="19.5" customHeight="1">
      <c r="AR14" s="9"/>
      <c r="AS14" s="9"/>
      <c r="AT14" s="9"/>
      <c r="AU14" s="9"/>
    </row>
    <row r="15" spans="44:47" ht="19.5" customHeight="1">
      <c r="AR15" s="14"/>
      <c r="AU15" s="13"/>
    </row>
  </sheetData>
  <sheetProtection/>
  <mergeCells count="16">
    <mergeCell ref="H3:I3"/>
    <mergeCell ref="J3:K3"/>
    <mergeCell ref="AF2:AI2"/>
    <mergeCell ref="AD3:AI3"/>
    <mergeCell ref="AL2:AO2"/>
    <mergeCell ref="AJ3:AO3"/>
    <mergeCell ref="A10:AA10"/>
    <mergeCell ref="Z2:AC2"/>
    <mergeCell ref="X3:AC3"/>
    <mergeCell ref="T2:W2"/>
    <mergeCell ref="R3:W3"/>
    <mergeCell ref="N2:Q2"/>
    <mergeCell ref="L3:Q3"/>
    <mergeCell ref="A3:C4"/>
    <mergeCell ref="D3:E3"/>
    <mergeCell ref="F3:G3"/>
  </mergeCells>
  <printOptions/>
  <pageMargins left="0.31496062992125984" right="0.1968503937007874" top="0.984251968503937" bottom="0.1968503937007874" header="0.5118110236220472" footer="0.4330708661417323"/>
  <pageSetup firstPageNumber="21" useFirstPageNumber="1" fitToHeight="1" fitToWidth="1" horizontalDpi="600" verticalDpi="600" orientation="landscape" paperSize="9" scale="83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showGridLines="0" zoomScale="85" zoomScaleNormal="85" zoomScalePageLayoutView="0" workbookViewId="0" topLeftCell="A1">
      <selection activeCell="C9" sqref="C9"/>
    </sheetView>
  </sheetViews>
  <sheetFormatPr defaultColWidth="10.625" defaultRowHeight="19.5" customHeight="1"/>
  <cols>
    <col min="1" max="1" width="0.74609375" style="1" customWidth="1"/>
    <col min="2" max="2" width="20.625" style="1" bestFit="1" customWidth="1"/>
    <col min="3" max="3" width="0.37109375" style="1" customWidth="1"/>
    <col min="4" max="6" width="10.375" style="1" customWidth="1"/>
    <col min="7" max="7" width="15.625" style="1" customWidth="1"/>
    <col min="8" max="9" width="10.375" style="1" customWidth="1"/>
    <col min="10" max="10" width="15.25390625" style="1" customWidth="1"/>
    <col min="11" max="11" width="11.625" style="25" customWidth="1"/>
    <col min="12" max="12" width="12.375" style="1" customWidth="1"/>
    <col min="13" max="13" width="11.625" style="1" customWidth="1"/>
    <col min="14" max="14" width="13.375" style="1" bestFit="1" customWidth="1"/>
    <col min="15" max="16" width="11.625" style="1" customWidth="1"/>
    <col min="17" max="17" width="15.00390625" style="1" customWidth="1"/>
    <col min="18" max="19" width="8.625" style="1" customWidth="1"/>
    <col min="20" max="21" width="10.625" style="1" customWidth="1"/>
    <col min="22" max="22" width="10.625" style="4" customWidth="1"/>
    <col min="23" max="24" width="10.625" style="1" customWidth="1"/>
    <col min="25" max="25" width="10.625" style="4" customWidth="1"/>
    <col min="26" max="27" width="10.625" style="1" customWidth="1"/>
    <col min="28" max="28" width="10.625" style="4" customWidth="1"/>
    <col min="29" max="30" width="10.625" style="1" customWidth="1"/>
    <col min="31" max="31" width="10.625" style="4" customWidth="1"/>
    <col min="32" max="16384" width="10.625" style="1" customWidth="1"/>
  </cols>
  <sheetData>
    <row r="1" spans="1:3" ht="19.5" customHeight="1">
      <c r="A1" s="65" t="s">
        <v>381</v>
      </c>
      <c r="C1" s="8"/>
    </row>
    <row r="2" spans="2:31" ht="19.5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9"/>
      <c r="P2" s="16"/>
      <c r="Q2" s="16" t="s">
        <v>377</v>
      </c>
      <c r="R2" s="16"/>
      <c r="S2" s="16"/>
      <c r="V2" s="1"/>
      <c r="Y2" s="1"/>
      <c r="AB2" s="1"/>
      <c r="AE2" s="1"/>
    </row>
    <row r="3" spans="1:32" ht="30" customHeight="1">
      <c r="A3" s="610" t="s">
        <v>209</v>
      </c>
      <c r="B3" s="611"/>
      <c r="C3" s="612"/>
      <c r="D3" s="619" t="s">
        <v>210</v>
      </c>
      <c r="E3" s="619"/>
      <c r="F3" s="619"/>
      <c r="G3" s="599"/>
      <c r="H3" s="600"/>
      <c r="I3" s="600"/>
      <c r="J3" s="607"/>
      <c r="K3" s="607"/>
      <c r="L3" s="607"/>
      <c r="M3" s="607"/>
      <c r="N3" s="607"/>
      <c r="O3" s="607"/>
      <c r="P3" s="607"/>
      <c r="Q3" s="608"/>
      <c r="R3" s="27"/>
      <c r="S3" s="27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0" customHeight="1">
      <c r="A4" s="613"/>
      <c r="B4" s="614"/>
      <c r="C4" s="615"/>
      <c r="D4" s="620" t="s">
        <v>21</v>
      </c>
      <c r="E4" s="620"/>
      <c r="F4" s="621" t="s">
        <v>5</v>
      </c>
      <c r="G4" s="621" t="s">
        <v>22</v>
      </c>
      <c r="H4" s="620" t="s">
        <v>172</v>
      </c>
      <c r="I4" s="620" t="s">
        <v>173</v>
      </c>
      <c r="J4" s="623" t="s">
        <v>174</v>
      </c>
      <c r="K4" s="622" t="s">
        <v>175</v>
      </c>
      <c r="L4" s="622" t="s">
        <v>176</v>
      </c>
      <c r="M4" s="622" t="s">
        <v>177</v>
      </c>
      <c r="N4" s="624" t="s">
        <v>378</v>
      </c>
      <c r="O4" s="622" t="s">
        <v>190</v>
      </c>
      <c r="P4" s="622" t="s">
        <v>191</v>
      </c>
      <c r="Q4" s="609" t="s">
        <v>5</v>
      </c>
      <c r="R4" s="27"/>
      <c r="S4" s="5"/>
      <c r="T4" s="5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>
      <c r="A5" s="616"/>
      <c r="B5" s="617"/>
      <c r="C5" s="618"/>
      <c r="D5" s="10" t="s">
        <v>192</v>
      </c>
      <c r="E5" s="28" t="s">
        <v>193</v>
      </c>
      <c r="F5" s="621"/>
      <c r="G5" s="621"/>
      <c r="H5" s="621"/>
      <c r="I5" s="621"/>
      <c r="J5" s="623"/>
      <c r="K5" s="623"/>
      <c r="L5" s="623"/>
      <c r="M5" s="623"/>
      <c r="N5" s="625"/>
      <c r="O5" s="623"/>
      <c r="P5" s="623"/>
      <c r="Q5" s="609"/>
      <c r="R5" s="29"/>
      <c r="S5" s="30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F5" s="3"/>
    </row>
    <row r="6" spans="1:32" ht="30" customHeight="1">
      <c r="A6" s="19"/>
      <c r="B6" s="56" t="s">
        <v>58</v>
      </c>
      <c r="C6" s="31"/>
      <c r="D6" s="32">
        <v>5274</v>
      </c>
      <c r="E6" s="32">
        <v>11088</v>
      </c>
      <c r="F6" s="32">
        <f>SUM(D6:E6)</f>
        <v>16362</v>
      </c>
      <c r="G6" s="32">
        <v>10454671</v>
      </c>
      <c r="H6" s="32">
        <v>0</v>
      </c>
      <c r="I6" s="32">
        <v>0</v>
      </c>
      <c r="J6" s="33">
        <f>SUM(G6:I6)</f>
        <v>10454671</v>
      </c>
      <c r="K6" s="34"/>
      <c r="L6" s="35">
        <v>4903551</v>
      </c>
      <c r="M6" s="35">
        <v>27828</v>
      </c>
      <c r="N6" s="35">
        <f>363375+132862</f>
        <v>496237</v>
      </c>
      <c r="O6" s="35">
        <v>16492</v>
      </c>
      <c r="P6" s="35">
        <v>89929</v>
      </c>
      <c r="Q6" s="36">
        <f>J6+L6+M6+N6+O6+P6</f>
        <v>15988708</v>
      </c>
      <c r="R6" s="29"/>
      <c r="S6" s="30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3"/>
    </row>
    <row r="7" spans="1:32" ht="30" customHeight="1">
      <c r="A7" s="19"/>
      <c r="B7" s="57" t="s">
        <v>59</v>
      </c>
      <c r="C7" s="31"/>
      <c r="D7" s="32">
        <v>129190</v>
      </c>
      <c r="E7" s="32">
        <v>6624</v>
      </c>
      <c r="F7" s="32">
        <f aca="true" t="shared" si="0" ref="F7:F15">SUM(D7:E7)</f>
        <v>135814</v>
      </c>
      <c r="G7" s="32">
        <v>183550957</v>
      </c>
      <c r="H7" s="32">
        <v>0</v>
      </c>
      <c r="I7" s="32">
        <v>0</v>
      </c>
      <c r="J7" s="33">
        <f aca="true" t="shared" si="1" ref="J7:J15">SUM(G7:I7)</f>
        <v>183550957</v>
      </c>
      <c r="K7" s="34"/>
      <c r="L7" s="35">
        <v>2292240</v>
      </c>
      <c r="M7" s="35">
        <v>16417</v>
      </c>
      <c r="N7" s="35">
        <f>82219+237442</f>
        <v>319661</v>
      </c>
      <c r="O7" s="35">
        <v>28763</v>
      </c>
      <c r="P7" s="35">
        <v>16795</v>
      </c>
      <c r="Q7" s="36">
        <f aca="true" t="shared" si="2" ref="Q7:Q20">J7+L7+M7+N7+O7+P7</f>
        <v>186224833</v>
      </c>
      <c r="R7" s="29"/>
      <c r="S7" s="30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3"/>
    </row>
    <row r="8" spans="1:32" ht="30" customHeight="1">
      <c r="A8" s="19"/>
      <c r="B8" s="57" t="s">
        <v>28</v>
      </c>
      <c r="C8" s="31"/>
      <c r="D8" s="32">
        <v>101441</v>
      </c>
      <c r="E8" s="32">
        <v>9246</v>
      </c>
      <c r="F8" s="32">
        <f t="shared" si="0"/>
        <v>110687</v>
      </c>
      <c r="G8" s="32">
        <v>274330471</v>
      </c>
      <c r="H8" s="32">
        <v>0</v>
      </c>
      <c r="I8" s="32">
        <v>0</v>
      </c>
      <c r="J8" s="33">
        <f t="shared" si="1"/>
        <v>274330471</v>
      </c>
      <c r="K8" s="34"/>
      <c r="L8" s="35">
        <v>1769486</v>
      </c>
      <c r="M8" s="35">
        <v>22705</v>
      </c>
      <c r="N8" s="35">
        <f>89270+125447</f>
        <v>214717</v>
      </c>
      <c r="O8" s="35">
        <v>16537</v>
      </c>
      <c r="P8" s="35">
        <v>35896</v>
      </c>
      <c r="Q8" s="36">
        <f t="shared" si="2"/>
        <v>276389812</v>
      </c>
      <c r="R8" s="29"/>
      <c r="S8" s="30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3"/>
    </row>
    <row r="9" spans="1:32" ht="30" customHeight="1">
      <c r="A9" s="19"/>
      <c r="B9" s="57" t="s">
        <v>27</v>
      </c>
      <c r="C9" s="31"/>
      <c r="D9" s="32">
        <v>46321</v>
      </c>
      <c r="E9" s="32">
        <v>5655</v>
      </c>
      <c r="F9" s="32">
        <f t="shared" si="0"/>
        <v>51976</v>
      </c>
      <c r="G9" s="32">
        <v>196369027</v>
      </c>
      <c r="H9" s="32">
        <v>0</v>
      </c>
      <c r="I9" s="32">
        <v>0</v>
      </c>
      <c r="J9" s="33">
        <f t="shared" si="1"/>
        <v>196369027</v>
      </c>
      <c r="K9" s="34"/>
      <c r="L9" s="35">
        <v>933222</v>
      </c>
      <c r="M9" s="35">
        <v>9970</v>
      </c>
      <c r="N9" s="35">
        <f>431333+70194</f>
        <v>501527</v>
      </c>
      <c r="O9" s="35">
        <v>16734</v>
      </c>
      <c r="P9" s="35">
        <v>13321</v>
      </c>
      <c r="Q9" s="36">
        <f t="shared" si="2"/>
        <v>197843801</v>
      </c>
      <c r="R9" s="29"/>
      <c r="S9" s="30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3"/>
    </row>
    <row r="10" spans="1:32" ht="30" customHeight="1">
      <c r="A10" s="19"/>
      <c r="B10" s="57" t="s">
        <v>26</v>
      </c>
      <c r="C10" s="31"/>
      <c r="D10" s="32">
        <v>26229</v>
      </c>
      <c r="E10" s="32">
        <v>1154</v>
      </c>
      <c r="F10" s="32">
        <f t="shared" si="0"/>
        <v>27383</v>
      </c>
      <c r="G10" s="32">
        <v>140576323</v>
      </c>
      <c r="H10" s="32">
        <v>411</v>
      </c>
      <c r="I10" s="32">
        <v>0</v>
      </c>
      <c r="J10" s="33">
        <f t="shared" si="1"/>
        <v>140576734</v>
      </c>
      <c r="K10" s="34"/>
      <c r="L10" s="35">
        <v>506973</v>
      </c>
      <c r="M10" s="35">
        <v>8889</v>
      </c>
      <c r="N10" s="35">
        <f>96519+73375</f>
        <v>169894</v>
      </c>
      <c r="O10" s="35">
        <v>17082</v>
      </c>
      <c r="P10" s="35">
        <v>13709</v>
      </c>
      <c r="Q10" s="36">
        <f t="shared" si="2"/>
        <v>141293281</v>
      </c>
      <c r="R10" s="29"/>
      <c r="S10" s="30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3"/>
    </row>
    <row r="11" spans="1:32" ht="30" customHeight="1">
      <c r="A11" s="19"/>
      <c r="B11" s="57" t="s">
        <v>25</v>
      </c>
      <c r="C11" s="37"/>
      <c r="D11" s="32">
        <v>16363</v>
      </c>
      <c r="E11" s="32">
        <v>36</v>
      </c>
      <c r="F11" s="32">
        <f t="shared" si="0"/>
        <v>16399</v>
      </c>
      <c r="G11" s="32">
        <v>105361156</v>
      </c>
      <c r="H11" s="32">
        <v>0</v>
      </c>
      <c r="I11" s="32">
        <v>0</v>
      </c>
      <c r="J11" s="33">
        <f t="shared" si="1"/>
        <v>105361156</v>
      </c>
      <c r="K11" s="34"/>
      <c r="L11" s="35">
        <v>1259078</v>
      </c>
      <c r="M11" s="35">
        <v>10701</v>
      </c>
      <c r="N11" s="35">
        <f>212520+114404</f>
        <v>326924</v>
      </c>
      <c r="O11" s="35">
        <v>33158</v>
      </c>
      <c r="P11" s="35">
        <v>8757</v>
      </c>
      <c r="Q11" s="36">
        <f t="shared" si="2"/>
        <v>106999774</v>
      </c>
      <c r="R11" s="29"/>
      <c r="S11" s="30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"/>
    </row>
    <row r="12" spans="1:31" ht="30" customHeight="1">
      <c r="A12" s="19"/>
      <c r="B12" s="59" t="s">
        <v>24</v>
      </c>
      <c r="C12" s="37"/>
      <c r="D12" s="38">
        <v>5133</v>
      </c>
      <c r="E12" s="38">
        <v>0</v>
      </c>
      <c r="F12" s="32">
        <f t="shared" si="0"/>
        <v>5133</v>
      </c>
      <c r="G12" s="32">
        <v>41902658</v>
      </c>
      <c r="H12" s="38">
        <v>0</v>
      </c>
      <c r="I12" s="32">
        <v>0</v>
      </c>
      <c r="J12" s="33">
        <f t="shared" si="1"/>
        <v>41902658</v>
      </c>
      <c r="K12" s="39"/>
      <c r="L12" s="33">
        <v>595232</v>
      </c>
      <c r="M12" s="33">
        <v>3727</v>
      </c>
      <c r="N12" s="33">
        <f>299233+74590</f>
        <v>373823</v>
      </c>
      <c r="O12" s="35">
        <v>9563</v>
      </c>
      <c r="P12" s="33">
        <v>2107</v>
      </c>
      <c r="Q12" s="36">
        <f t="shared" si="2"/>
        <v>42887110</v>
      </c>
      <c r="V12" s="1"/>
      <c r="Y12" s="1"/>
      <c r="AB12" s="1"/>
      <c r="AE12" s="1"/>
    </row>
    <row r="13" spans="1:30" ht="30" customHeight="1">
      <c r="A13" s="19"/>
      <c r="B13" s="59" t="s">
        <v>23</v>
      </c>
      <c r="C13" s="37"/>
      <c r="D13" s="38">
        <v>4237</v>
      </c>
      <c r="E13" s="38">
        <v>0</v>
      </c>
      <c r="F13" s="32">
        <f t="shared" si="0"/>
        <v>4237</v>
      </c>
      <c r="G13" s="38">
        <v>43459622</v>
      </c>
      <c r="H13" s="38">
        <v>0</v>
      </c>
      <c r="I13" s="32">
        <v>0</v>
      </c>
      <c r="J13" s="33">
        <f t="shared" si="1"/>
        <v>43459622</v>
      </c>
      <c r="K13" s="39"/>
      <c r="L13" s="33">
        <v>807290</v>
      </c>
      <c r="M13" s="33">
        <v>80477</v>
      </c>
      <c r="N13" s="33">
        <f>532387+235632</f>
        <v>768019</v>
      </c>
      <c r="O13" s="33">
        <v>22191</v>
      </c>
      <c r="P13" s="33">
        <v>4172</v>
      </c>
      <c r="Q13" s="36">
        <f t="shared" si="2"/>
        <v>45141771</v>
      </c>
      <c r="W13" s="4"/>
      <c r="X13" s="4"/>
      <c r="Z13" s="4"/>
      <c r="AA13" s="4"/>
      <c r="AC13" s="4"/>
      <c r="AD13" s="4"/>
    </row>
    <row r="14" spans="1:31" ht="30" customHeight="1">
      <c r="A14" s="19"/>
      <c r="B14" s="59" t="s">
        <v>259</v>
      </c>
      <c r="C14" s="37"/>
      <c r="D14" s="38">
        <v>5139</v>
      </c>
      <c r="E14" s="38">
        <v>0</v>
      </c>
      <c r="F14" s="32">
        <f t="shared" si="0"/>
        <v>5139</v>
      </c>
      <c r="G14" s="38">
        <v>107855162</v>
      </c>
      <c r="H14" s="38">
        <v>6289</v>
      </c>
      <c r="I14" s="32">
        <v>0</v>
      </c>
      <c r="J14" s="33">
        <f t="shared" si="1"/>
        <v>107861451</v>
      </c>
      <c r="K14" s="39"/>
      <c r="L14" s="33">
        <v>1717251</v>
      </c>
      <c r="M14" s="33">
        <v>90219</v>
      </c>
      <c r="N14" s="33">
        <f>959320+152371</f>
        <v>1111691</v>
      </c>
      <c r="O14" s="33">
        <v>136821</v>
      </c>
      <c r="P14" s="33">
        <v>17065</v>
      </c>
      <c r="Q14" s="36">
        <f t="shared" si="2"/>
        <v>110934498</v>
      </c>
      <c r="V14" s="1"/>
      <c r="Y14" s="9"/>
      <c r="AB14" s="9"/>
      <c r="AC14" s="9"/>
      <c r="AD14" s="9"/>
      <c r="AE14" s="9"/>
    </row>
    <row r="15" spans="1:31" ht="30" customHeight="1">
      <c r="A15" s="23"/>
      <c r="B15" s="25" t="s">
        <v>61</v>
      </c>
      <c r="C15" s="61"/>
      <c r="D15" s="40">
        <v>339327</v>
      </c>
      <c r="E15" s="40">
        <v>33803</v>
      </c>
      <c r="F15" s="457">
        <f t="shared" si="0"/>
        <v>373130</v>
      </c>
      <c r="G15" s="40">
        <f>SUM(G6:G14)</f>
        <v>1103860047</v>
      </c>
      <c r="H15" s="40">
        <f>SUM(H6:H14)</f>
        <v>6700</v>
      </c>
      <c r="I15" s="40">
        <f>SUM(I6:I14)</f>
        <v>0</v>
      </c>
      <c r="J15" s="458">
        <f t="shared" si="1"/>
        <v>1103866747</v>
      </c>
      <c r="K15" s="42"/>
      <c r="L15" s="41">
        <f>SUM(L6:L14)</f>
        <v>14784323</v>
      </c>
      <c r="M15" s="41">
        <f>SUM(M6:M14)</f>
        <v>270933</v>
      </c>
      <c r="N15" s="41">
        <f>SUM(N6:N14)</f>
        <v>4282493</v>
      </c>
      <c r="O15" s="41">
        <f>SUM(O6:O14)</f>
        <v>297341</v>
      </c>
      <c r="P15" s="41">
        <f>SUM(P6:P14)</f>
        <v>201751</v>
      </c>
      <c r="Q15" s="459">
        <f t="shared" si="2"/>
        <v>1123703588</v>
      </c>
      <c r="V15" s="1"/>
      <c r="Y15" s="1"/>
      <c r="AB15" s="9"/>
      <c r="AC15" s="9"/>
      <c r="AD15" s="9"/>
      <c r="AE15" s="9"/>
    </row>
    <row r="16" spans="1:31" ht="30" customHeight="1">
      <c r="A16" s="62"/>
      <c r="B16" s="43"/>
      <c r="D16" s="44"/>
      <c r="E16" s="44"/>
      <c r="F16" s="45"/>
      <c r="G16" s="44"/>
      <c r="H16" s="44"/>
      <c r="I16" s="44"/>
      <c r="J16" s="46"/>
      <c r="K16" s="47"/>
      <c r="L16" s="48"/>
      <c r="M16" s="48"/>
      <c r="N16" s="48"/>
      <c r="O16" s="48"/>
      <c r="P16" s="48"/>
      <c r="Q16" s="49"/>
      <c r="V16" s="13"/>
      <c r="Y16" s="13"/>
      <c r="AB16" s="14"/>
      <c r="AE16" s="13"/>
    </row>
    <row r="17" spans="1:17" ht="30" customHeight="1">
      <c r="A17" s="63"/>
      <c r="B17" s="58" t="s">
        <v>194</v>
      </c>
      <c r="C17" s="64"/>
      <c r="D17" s="50">
        <v>235905</v>
      </c>
      <c r="E17" s="50">
        <v>26958</v>
      </c>
      <c r="F17" s="50">
        <f>SUM(D17:E17)</f>
        <v>262863</v>
      </c>
      <c r="G17" s="50">
        <v>468336099</v>
      </c>
      <c r="H17" s="50">
        <v>0</v>
      </c>
      <c r="I17" s="50">
        <v>0</v>
      </c>
      <c r="J17" s="50">
        <f>SUM(G17:I17)</f>
        <v>468336099</v>
      </c>
      <c r="K17" s="51"/>
      <c r="L17" s="50">
        <v>8965277</v>
      </c>
      <c r="M17" s="50">
        <v>66950</v>
      </c>
      <c r="N17" s="50">
        <f>534864+495751</f>
        <v>1030615</v>
      </c>
      <c r="O17" s="50">
        <v>61792</v>
      </c>
      <c r="P17" s="50">
        <v>142620</v>
      </c>
      <c r="Q17" s="387">
        <f t="shared" si="2"/>
        <v>478603353</v>
      </c>
    </row>
    <row r="18" spans="1:17" ht="30" customHeight="1">
      <c r="A18" s="19"/>
      <c r="B18" s="59" t="s">
        <v>195</v>
      </c>
      <c r="C18" s="37"/>
      <c r="D18" s="38">
        <v>94046</v>
      </c>
      <c r="E18" s="38">
        <v>6845</v>
      </c>
      <c r="F18" s="50">
        <f>SUM(D18:E18)</f>
        <v>100891</v>
      </c>
      <c r="G18" s="38">
        <v>484209164</v>
      </c>
      <c r="H18" s="38">
        <v>411</v>
      </c>
      <c r="I18" s="38">
        <v>0</v>
      </c>
      <c r="J18" s="50">
        <f>SUM(G18:I18)</f>
        <v>484209575</v>
      </c>
      <c r="K18" s="39"/>
      <c r="L18" s="38">
        <v>3294505</v>
      </c>
      <c r="M18" s="38">
        <v>33287</v>
      </c>
      <c r="N18" s="38">
        <f>1039605+332563</f>
        <v>1372168</v>
      </c>
      <c r="O18" s="38">
        <v>76537</v>
      </c>
      <c r="P18" s="38">
        <v>37894</v>
      </c>
      <c r="Q18" s="455">
        <f t="shared" si="2"/>
        <v>489023966</v>
      </c>
    </row>
    <row r="19" spans="1:17" ht="30" customHeight="1">
      <c r="A19" s="66"/>
      <c r="B19" s="67" t="s">
        <v>196</v>
      </c>
      <c r="C19" s="6"/>
      <c r="D19" s="68">
        <v>4237</v>
      </c>
      <c r="E19" s="68">
        <v>0</v>
      </c>
      <c r="F19" s="50">
        <f>SUM(D19:E19)</f>
        <v>4237</v>
      </c>
      <c r="G19" s="68">
        <v>43459622</v>
      </c>
      <c r="H19" s="68">
        <v>0</v>
      </c>
      <c r="I19" s="68">
        <v>0</v>
      </c>
      <c r="J19" s="50">
        <f>SUM(G19:I19)</f>
        <v>43459622</v>
      </c>
      <c r="K19" s="69"/>
      <c r="L19" s="68">
        <v>807290</v>
      </c>
      <c r="M19" s="68">
        <v>80477</v>
      </c>
      <c r="N19" s="68">
        <f>532387+235632</f>
        <v>768019</v>
      </c>
      <c r="O19" s="68">
        <v>22191</v>
      </c>
      <c r="P19" s="68">
        <v>4172</v>
      </c>
      <c r="Q19" s="388">
        <f t="shared" si="2"/>
        <v>45141771</v>
      </c>
    </row>
    <row r="20" spans="1:17" ht="30" customHeight="1">
      <c r="A20" s="23"/>
      <c r="B20" s="60" t="s">
        <v>197</v>
      </c>
      <c r="C20" s="52"/>
      <c r="D20" s="53">
        <v>5139</v>
      </c>
      <c r="E20" s="53">
        <v>0</v>
      </c>
      <c r="F20" s="53">
        <f>SUM(D20:E20)</f>
        <v>5139</v>
      </c>
      <c r="G20" s="53">
        <v>107855162</v>
      </c>
      <c r="H20" s="53">
        <v>6289</v>
      </c>
      <c r="I20" s="53">
        <v>0</v>
      </c>
      <c r="J20" s="53">
        <f>SUM(G20:I20)</f>
        <v>107861451</v>
      </c>
      <c r="K20" s="54"/>
      <c r="L20" s="53">
        <v>1717251</v>
      </c>
      <c r="M20" s="53">
        <v>90219</v>
      </c>
      <c r="N20" s="53">
        <f>959320+152371</f>
        <v>1111691</v>
      </c>
      <c r="O20" s="53">
        <v>136821</v>
      </c>
      <c r="P20" s="53">
        <v>17065</v>
      </c>
      <c r="Q20" s="456">
        <f t="shared" si="2"/>
        <v>110934498</v>
      </c>
    </row>
    <row r="21" spans="4:17" ht="19.5" customHeight="1"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</row>
    <row r="22" spans="10:16" ht="19.5" customHeight="1">
      <c r="J22" s="141"/>
      <c r="P22" s="141"/>
    </row>
  </sheetData>
  <sheetProtection/>
  <mergeCells count="16">
    <mergeCell ref="M4:M5"/>
    <mergeCell ref="N4:N5"/>
    <mergeCell ref="G4:G5"/>
    <mergeCell ref="H4:H5"/>
    <mergeCell ref="I4:I5"/>
    <mergeCell ref="J4:J5"/>
    <mergeCell ref="G3:Q3"/>
    <mergeCell ref="Q4:Q5"/>
    <mergeCell ref="A3:C5"/>
    <mergeCell ref="D3:F3"/>
    <mergeCell ref="D4:E4"/>
    <mergeCell ref="F4:F5"/>
    <mergeCell ref="O4:O5"/>
    <mergeCell ref="P4:P5"/>
    <mergeCell ref="K4:K5"/>
    <mergeCell ref="L4:L5"/>
  </mergeCells>
  <printOptions/>
  <pageMargins left="0.3937007874015748" right="0.3937007874015748" top="0.8661417322834646" bottom="0.1968503937007874" header="0.5118110236220472" footer="0.3937007874015748"/>
  <pageSetup firstPageNumber="22" useFirstPageNumber="1" fitToHeight="1" fitToWidth="1" horizontalDpi="600" verticalDpi="600" orientation="landscape" paperSize="9" scale="74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85" zoomScaleNormal="85" zoomScalePageLayoutView="0" workbookViewId="0" topLeftCell="A10">
      <selection activeCell="J16" sqref="J16"/>
    </sheetView>
  </sheetViews>
  <sheetFormatPr defaultColWidth="10.625" defaultRowHeight="19.5" customHeight="1"/>
  <cols>
    <col min="1" max="1" width="0.74609375" style="1" customWidth="1"/>
    <col min="2" max="2" width="17.625" style="1" customWidth="1"/>
    <col min="3" max="3" width="0.37109375" style="1" customWidth="1"/>
    <col min="4" max="4" width="8.625" style="1" bestFit="1" customWidth="1"/>
    <col min="5" max="5" width="12.25390625" style="1" bestFit="1" customWidth="1"/>
    <col min="6" max="6" width="12.125" style="1" customWidth="1"/>
    <col min="7" max="7" width="9.875" style="1" customWidth="1"/>
    <col min="8" max="8" width="11.125" style="1" customWidth="1"/>
    <col min="9" max="9" width="12.25390625" style="1" bestFit="1" customWidth="1"/>
    <col min="10" max="10" width="10.375" style="1" customWidth="1"/>
    <col min="11" max="11" width="10.375" style="25" customWidth="1"/>
    <col min="12" max="12" width="10.375" style="1" customWidth="1"/>
    <col min="13" max="13" width="10.00390625" style="1" customWidth="1"/>
    <col min="14" max="14" width="13.625" style="1" bestFit="1" customWidth="1"/>
    <col min="15" max="15" width="10.375" style="1" customWidth="1"/>
    <col min="16" max="16" width="11.625" style="1" customWidth="1"/>
    <col min="17" max="17" width="10.375" style="1" customWidth="1"/>
    <col min="18" max="18" width="12.375" style="55" bestFit="1" customWidth="1"/>
    <col min="19" max="20" width="10.625" style="1" customWidth="1"/>
    <col min="21" max="21" width="10.625" style="4" customWidth="1"/>
    <col min="22" max="23" width="10.625" style="1" customWidth="1"/>
    <col min="24" max="24" width="10.625" style="4" customWidth="1"/>
    <col min="25" max="26" width="10.625" style="1" customWidth="1"/>
    <col min="27" max="27" width="10.625" style="4" customWidth="1"/>
    <col min="28" max="29" width="10.625" style="1" customWidth="1"/>
    <col min="30" max="30" width="10.625" style="4" customWidth="1"/>
    <col min="31" max="16384" width="10.625" style="1" customWidth="1"/>
  </cols>
  <sheetData>
    <row r="1" spans="1:6" ht="19.5" customHeight="1">
      <c r="A1" s="65" t="s">
        <v>380</v>
      </c>
      <c r="B1" s="65"/>
      <c r="C1" s="8"/>
      <c r="E1" s="12"/>
      <c r="F1" s="12"/>
    </row>
    <row r="2" spans="2:30" ht="19.5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16"/>
      <c r="P2" s="16"/>
      <c r="Q2" s="16" t="s">
        <v>379</v>
      </c>
      <c r="R2" s="16"/>
      <c r="U2" s="1"/>
      <c r="X2" s="1"/>
      <c r="AA2" s="1"/>
      <c r="AD2" s="1"/>
    </row>
    <row r="3" spans="1:31" ht="19.5" customHeight="1">
      <c r="A3" s="610" t="s">
        <v>211</v>
      </c>
      <c r="B3" s="611"/>
      <c r="C3" s="612"/>
      <c r="D3" s="626" t="s">
        <v>40</v>
      </c>
      <c r="E3" s="627"/>
      <c r="F3" s="627"/>
      <c r="G3" s="627"/>
      <c r="H3" s="627"/>
      <c r="I3" s="627"/>
      <c r="J3" s="607"/>
      <c r="K3" s="607"/>
      <c r="L3" s="607"/>
      <c r="M3" s="607"/>
      <c r="N3" s="607"/>
      <c r="O3" s="607"/>
      <c r="P3" s="607"/>
      <c r="Q3" s="608"/>
      <c r="R3" s="73"/>
      <c r="S3" s="5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62.25" customHeight="1">
      <c r="A4" s="613"/>
      <c r="B4" s="614"/>
      <c r="C4" s="615"/>
      <c r="D4" s="17" t="s">
        <v>49</v>
      </c>
      <c r="E4" s="17" t="s">
        <v>50</v>
      </c>
      <c r="F4" s="17" t="s">
        <v>41</v>
      </c>
      <c r="G4" s="17" t="s">
        <v>51</v>
      </c>
      <c r="H4" s="10" t="s">
        <v>42</v>
      </c>
      <c r="I4" s="10" t="s">
        <v>43</v>
      </c>
      <c r="J4" s="71" t="s">
        <v>52</v>
      </c>
      <c r="K4" s="70" t="s">
        <v>53</v>
      </c>
      <c r="L4" s="70" t="s">
        <v>54</v>
      </c>
      <c r="M4" s="70" t="s">
        <v>44</v>
      </c>
      <c r="N4" s="70" t="s">
        <v>55</v>
      </c>
      <c r="O4" s="70" t="s">
        <v>45</v>
      </c>
      <c r="P4" s="71" t="s">
        <v>56</v>
      </c>
      <c r="Q4" s="74" t="s">
        <v>57</v>
      </c>
      <c r="R4" s="75"/>
      <c r="S4" s="5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30" customHeight="1">
      <c r="A5" s="19"/>
      <c r="B5" s="56" t="s">
        <v>58</v>
      </c>
      <c r="C5" s="31"/>
      <c r="D5" s="76">
        <v>121</v>
      </c>
      <c r="E5" s="76">
        <v>350660</v>
      </c>
      <c r="F5" s="76">
        <v>2115335</v>
      </c>
      <c r="G5" s="76">
        <v>71582</v>
      </c>
      <c r="H5" s="76">
        <v>337017</v>
      </c>
      <c r="I5" s="76">
        <v>17131</v>
      </c>
      <c r="J5" s="77">
        <v>201000</v>
      </c>
      <c r="K5" s="78">
        <v>80600</v>
      </c>
      <c r="L5" s="78">
        <v>5460</v>
      </c>
      <c r="M5" s="78">
        <v>5460</v>
      </c>
      <c r="N5" s="78">
        <v>514600</v>
      </c>
      <c r="O5" s="78">
        <v>184680</v>
      </c>
      <c r="P5" s="78">
        <v>644250</v>
      </c>
      <c r="Q5" s="79">
        <v>46460</v>
      </c>
      <c r="R5" s="80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3"/>
    </row>
    <row r="6" spans="1:31" ht="30" customHeight="1">
      <c r="A6" s="19"/>
      <c r="B6" s="57" t="s">
        <v>59</v>
      </c>
      <c r="C6" s="31"/>
      <c r="D6" s="76">
        <v>2393</v>
      </c>
      <c r="E6" s="76">
        <v>2039940</v>
      </c>
      <c r="F6" s="76">
        <v>38240057</v>
      </c>
      <c r="G6" s="76">
        <v>512036</v>
      </c>
      <c r="H6" s="76">
        <v>3729901</v>
      </c>
      <c r="I6" s="76">
        <v>153666</v>
      </c>
      <c r="J6" s="77">
        <v>1622220</v>
      </c>
      <c r="K6" s="78">
        <v>1012300</v>
      </c>
      <c r="L6" s="78">
        <v>77740</v>
      </c>
      <c r="M6" s="81"/>
      <c r="N6" s="78">
        <v>7332610</v>
      </c>
      <c r="O6" s="78">
        <v>1679760</v>
      </c>
      <c r="P6" s="78">
        <v>6678770</v>
      </c>
      <c r="Q6" s="79">
        <v>253690</v>
      </c>
      <c r="R6" s="80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3"/>
    </row>
    <row r="7" spans="1:31" ht="30" customHeight="1">
      <c r="A7" s="19"/>
      <c r="B7" s="57" t="s">
        <v>28</v>
      </c>
      <c r="C7" s="31"/>
      <c r="D7" s="76">
        <v>2919</v>
      </c>
      <c r="E7" s="76">
        <v>1185022</v>
      </c>
      <c r="F7" s="76">
        <v>56934606</v>
      </c>
      <c r="G7" s="76">
        <v>613873</v>
      </c>
      <c r="H7" s="76">
        <v>4106783</v>
      </c>
      <c r="I7" s="76">
        <v>149285</v>
      </c>
      <c r="J7" s="77">
        <v>815800</v>
      </c>
      <c r="K7" s="78">
        <v>433980</v>
      </c>
      <c r="L7" s="78">
        <v>77740</v>
      </c>
      <c r="M7" s="81"/>
      <c r="N7" s="78">
        <v>5421640</v>
      </c>
      <c r="O7" s="78">
        <v>1806620</v>
      </c>
      <c r="P7" s="78">
        <v>6322450</v>
      </c>
      <c r="Q7" s="79">
        <v>151800</v>
      </c>
      <c r="R7" s="80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3"/>
    </row>
    <row r="8" spans="1:31" ht="30" customHeight="1">
      <c r="A8" s="19"/>
      <c r="B8" s="57" t="s">
        <v>27</v>
      </c>
      <c r="C8" s="31"/>
      <c r="D8" s="76">
        <v>2238</v>
      </c>
      <c r="E8" s="76">
        <v>777306</v>
      </c>
      <c r="F8" s="76">
        <v>39338979</v>
      </c>
      <c r="G8" s="76">
        <v>564405</v>
      </c>
      <c r="H8" s="76">
        <v>2381213</v>
      </c>
      <c r="I8" s="76">
        <v>107148</v>
      </c>
      <c r="J8" s="77">
        <v>435180</v>
      </c>
      <c r="K8" s="78">
        <v>171460</v>
      </c>
      <c r="L8" s="78">
        <v>29900</v>
      </c>
      <c r="M8" s="81"/>
      <c r="N8" s="78">
        <v>3393960</v>
      </c>
      <c r="O8" s="78">
        <v>1117920</v>
      </c>
      <c r="P8" s="78">
        <v>4356430</v>
      </c>
      <c r="Q8" s="79">
        <v>84640</v>
      </c>
      <c r="R8" s="80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3"/>
    </row>
    <row r="9" spans="1:31" ht="30" customHeight="1">
      <c r="A9" s="19"/>
      <c r="B9" s="57" t="s">
        <v>26</v>
      </c>
      <c r="C9" s="31"/>
      <c r="D9" s="76">
        <v>727</v>
      </c>
      <c r="E9" s="76">
        <v>503589</v>
      </c>
      <c r="F9" s="76">
        <v>27368155</v>
      </c>
      <c r="G9" s="76">
        <v>467919</v>
      </c>
      <c r="H9" s="76">
        <v>1407047</v>
      </c>
      <c r="I9" s="76">
        <v>71775</v>
      </c>
      <c r="J9" s="77">
        <v>256760</v>
      </c>
      <c r="K9" s="78">
        <v>67940</v>
      </c>
      <c r="L9" s="78">
        <v>2860</v>
      </c>
      <c r="M9" s="81"/>
      <c r="N9" s="78">
        <v>2208390</v>
      </c>
      <c r="O9" s="78">
        <v>658850</v>
      </c>
      <c r="P9" s="78">
        <v>3559730</v>
      </c>
      <c r="Q9" s="79">
        <v>42550</v>
      </c>
      <c r="R9" s="80"/>
      <c r="S9" s="3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3"/>
    </row>
    <row r="10" spans="1:31" ht="30" customHeight="1">
      <c r="A10" s="19"/>
      <c r="B10" s="57" t="s">
        <v>25</v>
      </c>
      <c r="C10" s="31"/>
      <c r="D10" s="76">
        <v>4102</v>
      </c>
      <c r="E10" s="76">
        <v>392991</v>
      </c>
      <c r="F10" s="76">
        <v>18932199</v>
      </c>
      <c r="G10" s="76">
        <v>419396</v>
      </c>
      <c r="H10" s="76">
        <v>857796</v>
      </c>
      <c r="I10" s="76">
        <v>48873</v>
      </c>
      <c r="J10" s="77">
        <v>143000</v>
      </c>
      <c r="K10" s="78">
        <v>13780</v>
      </c>
      <c r="L10" s="78">
        <v>0</v>
      </c>
      <c r="M10" s="81"/>
      <c r="N10" s="78">
        <v>1649830</v>
      </c>
      <c r="O10" s="78">
        <v>389560</v>
      </c>
      <c r="P10" s="78">
        <v>2174720</v>
      </c>
      <c r="Q10" s="79">
        <v>24840</v>
      </c>
      <c r="R10" s="80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3"/>
    </row>
    <row r="11" spans="1:30" ht="30" customHeight="1">
      <c r="A11" s="19"/>
      <c r="B11" s="59" t="s">
        <v>24</v>
      </c>
      <c r="C11" s="37"/>
      <c r="D11" s="82">
        <v>260</v>
      </c>
      <c r="E11" s="82">
        <v>200392</v>
      </c>
      <c r="F11" s="82">
        <v>6358422</v>
      </c>
      <c r="G11" s="82">
        <v>251388</v>
      </c>
      <c r="H11" s="76">
        <v>261975</v>
      </c>
      <c r="I11" s="82">
        <v>18704</v>
      </c>
      <c r="J11" s="77">
        <v>67320</v>
      </c>
      <c r="K11" s="77">
        <v>5460</v>
      </c>
      <c r="L11" s="83"/>
      <c r="M11" s="83"/>
      <c r="N11" s="77">
        <v>574040</v>
      </c>
      <c r="O11" s="77">
        <v>123750</v>
      </c>
      <c r="P11" s="78">
        <v>828790</v>
      </c>
      <c r="Q11" s="84">
        <v>13340</v>
      </c>
      <c r="R11" s="80"/>
      <c r="U11" s="1"/>
      <c r="X11" s="1"/>
      <c r="AA11" s="1"/>
      <c r="AD11" s="1"/>
    </row>
    <row r="12" spans="1:29" ht="30" customHeight="1">
      <c r="A12" s="19"/>
      <c r="B12" s="59" t="s">
        <v>23</v>
      </c>
      <c r="C12" s="37"/>
      <c r="D12" s="82">
        <v>4118</v>
      </c>
      <c r="E12" s="82">
        <v>247161</v>
      </c>
      <c r="F12" s="82">
        <v>5359762</v>
      </c>
      <c r="G12" s="82">
        <v>340221</v>
      </c>
      <c r="H12" s="76">
        <v>206708</v>
      </c>
      <c r="I12" s="82">
        <v>17255</v>
      </c>
      <c r="J12" s="77">
        <v>58880</v>
      </c>
      <c r="K12" s="77">
        <v>5980</v>
      </c>
      <c r="L12" s="83"/>
      <c r="M12" s="83"/>
      <c r="N12" s="77">
        <v>99420</v>
      </c>
      <c r="O12" s="77">
        <v>14250</v>
      </c>
      <c r="P12" s="78">
        <v>704870</v>
      </c>
      <c r="Q12" s="84">
        <v>10810</v>
      </c>
      <c r="R12" s="80"/>
      <c r="V12" s="4"/>
      <c r="W12" s="4"/>
      <c r="Y12" s="4"/>
      <c r="Z12" s="4"/>
      <c r="AB12" s="4"/>
      <c r="AC12" s="4"/>
    </row>
    <row r="13" spans="1:30" ht="30" customHeight="1">
      <c r="A13" s="19"/>
      <c r="B13" s="59" t="s">
        <v>60</v>
      </c>
      <c r="C13" s="37"/>
      <c r="D13" s="82">
        <v>0</v>
      </c>
      <c r="E13" s="82">
        <v>449797</v>
      </c>
      <c r="F13" s="82">
        <v>7317027</v>
      </c>
      <c r="G13" s="82">
        <v>559131</v>
      </c>
      <c r="H13" s="76">
        <v>231689</v>
      </c>
      <c r="I13" s="82">
        <v>26078</v>
      </c>
      <c r="J13" s="77">
        <v>85840</v>
      </c>
      <c r="K13" s="77">
        <v>4940</v>
      </c>
      <c r="L13" s="83"/>
      <c r="M13" s="83"/>
      <c r="N13" s="83"/>
      <c r="O13" s="83"/>
      <c r="P13" s="78">
        <v>918210</v>
      </c>
      <c r="Q13" s="84">
        <v>17480</v>
      </c>
      <c r="R13" s="80"/>
      <c r="U13" s="1"/>
      <c r="X13" s="9"/>
      <c r="AA13" s="9"/>
      <c r="AB13" s="9"/>
      <c r="AC13" s="9"/>
      <c r="AD13" s="9"/>
    </row>
    <row r="14" spans="1:30" ht="30" customHeight="1">
      <c r="A14" s="66"/>
      <c r="B14" s="85" t="s">
        <v>61</v>
      </c>
      <c r="C14" s="6"/>
      <c r="D14" s="86">
        <f aca="true" t="shared" si="0" ref="D14:L14">SUM(D5:D13)</f>
        <v>16878</v>
      </c>
      <c r="E14" s="86">
        <f t="shared" si="0"/>
        <v>6146858</v>
      </c>
      <c r="F14" s="86">
        <f t="shared" si="0"/>
        <v>201964542</v>
      </c>
      <c r="G14" s="86">
        <f t="shared" si="0"/>
        <v>3799951</v>
      </c>
      <c r="H14" s="86">
        <f t="shared" si="0"/>
        <v>13520129</v>
      </c>
      <c r="I14" s="86">
        <f t="shared" si="0"/>
        <v>609915</v>
      </c>
      <c r="J14" s="86">
        <f t="shared" si="0"/>
        <v>3686000</v>
      </c>
      <c r="K14" s="86">
        <f t="shared" si="0"/>
        <v>1796440</v>
      </c>
      <c r="L14" s="86">
        <f t="shared" si="0"/>
        <v>193700</v>
      </c>
      <c r="M14" s="86">
        <v>5460</v>
      </c>
      <c r="N14" s="86">
        <f>SUM(N5:N12)</f>
        <v>21194490</v>
      </c>
      <c r="O14" s="86">
        <f>SUM(O5:O12)</f>
        <v>5975390</v>
      </c>
      <c r="P14" s="86">
        <f>SUM(P5:P13)</f>
        <v>26188220</v>
      </c>
      <c r="Q14" s="176">
        <f>SUM(Q5:Q13)</f>
        <v>645610</v>
      </c>
      <c r="R14" s="80"/>
      <c r="U14" s="1"/>
      <c r="X14" s="1"/>
      <c r="AA14" s="9"/>
      <c r="AB14" s="9"/>
      <c r="AC14" s="9"/>
      <c r="AD14" s="9"/>
    </row>
    <row r="15" spans="1:30" ht="30" customHeight="1">
      <c r="A15" s="43"/>
      <c r="B15" s="43"/>
      <c r="C15" s="43"/>
      <c r="D15" s="87"/>
      <c r="E15" s="87"/>
      <c r="F15" s="87"/>
      <c r="G15" s="87"/>
      <c r="H15" s="88"/>
      <c r="I15" s="87"/>
      <c r="J15" s="89"/>
      <c r="K15" s="90"/>
      <c r="L15" s="90"/>
      <c r="M15" s="90"/>
      <c r="N15" s="90"/>
      <c r="O15" s="90"/>
      <c r="P15" s="91"/>
      <c r="Q15" s="90"/>
      <c r="R15" s="92"/>
      <c r="U15" s="13"/>
      <c r="X15" s="13"/>
      <c r="AA15" s="14"/>
      <c r="AD15" s="13"/>
    </row>
    <row r="16" spans="1:18" ht="30" customHeight="1">
      <c r="A16" s="93"/>
      <c r="B16" s="58" t="s">
        <v>194</v>
      </c>
      <c r="C16" s="2"/>
      <c r="D16" s="94">
        <v>5433</v>
      </c>
      <c r="E16" s="94">
        <v>3575622</v>
      </c>
      <c r="F16" s="94">
        <v>97289998</v>
      </c>
      <c r="G16" s="94">
        <v>1197491</v>
      </c>
      <c r="H16" s="94">
        <v>8173701</v>
      </c>
      <c r="I16" s="94">
        <v>320082</v>
      </c>
      <c r="J16" s="94">
        <v>2639020</v>
      </c>
      <c r="K16" s="94">
        <v>1526880</v>
      </c>
      <c r="L16" s="94">
        <v>160940</v>
      </c>
      <c r="M16" s="94">
        <v>5460</v>
      </c>
      <c r="N16" s="94">
        <v>13268850</v>
      </c>
      <c r="O16" s="94">
        <v>3671060</v>
      </c>
      <c r="P16" s="94">
        <v>13645470</v>
      </c>
      <c r="Q16" s="390">
        <v>451950</v>
      </c>
      <c r="R16" s="80"/>
    </row>
    <row r="17" spans="1:18" ht="30" customHeight="1">
      <c r="A17" s="19"/>
      <c r="B17" s="59" t="s">
        <v>195</v>
      </c>
      <c r="C17" s="37"/>
      <c r="D17" s="82">
        <v>7327</v>
      </c>
      <c r="E17" s="82">
        <v>1874278</v>
      </c>
      <c r="F17" s="82">
        <v>91997755</v>
      </c>
      <c r="G17" s="82">
        <v>1703108</v>
      </c>
      <c r="H17" s="82">
        <v>4908031</v>
      </c>
      <c r="I17" s="82">
        <v>246500</v>
      </c>
      <c r="J17" s="82">
        <v>902260</v>
      </c>
      <c r="K17" s="82">
        <v>258640</v>
      </c>
      <c r="L17" s="82">
        <v>32760</v>
      </c>
      <c r="M17" s="83"/>
      <c r="N17" s="82">
        <v>7826220</v>
      </c>
      <c r="O17" s="82">
        <v>2290080</v>
      </c>
      <c r="P17" s="82">
        <v>10919670</v>
      </c>
      <c r="Q17" s="391">
        <v>165370</v>
      </c>
      <c r="R17" s="80"/>
    </row>
    <row r="18" spans="1:18" ht="30" customHeight="1">
      <c r="A18" s="66"/>
      <c r="B18" s="59" t="s">
        <v>196</v>
      </c>
      <c r="C18" s="37"/>
      <c r="D18" s="82">
        <v>4118</v>
      </c>
      <c r="E18" s="82">
        <v>247161</v>
      </c>
      <c r="F18" s="82">
        <v>5359762</v>
      </c>
      <c r="G18" s="82">
        <v>340221</v>
      </c>
      <c r="H18" s="82">
        <v>206708</v>
      </c>
      <c r="I18" s="82">
        <v>17255</v>
      </c>
      <c r="J18" s="82">
        <v>58880</v>
      </c>
      <c r="K18" s="82">
        <v>5980</v>
      </c>
      <c r="L18" s="83"/>
      <c r="M18" s="83"/>
      <c r="N18" s="82">
        <v>99420</v>
      </c>
      <c r="O18" s="82">
        <v>14250</v>
      </c>
      <c r="P18" s="82">
        <v>704870</v>
      </c>
      <c r="Q18" s="391">
        <v>10810</v>
      </c>
      <c r="R18" s="80"/>
    </row>
    <row r="19" spans="1:18" ht="30" customHeight="1">
      <c r="A19" s="23"/>
      <c r="B19" s="60" t="s">
        <v>197</v>
      </c>
      <c r="C19" s="52"/>
      <c r="D19" s="95">
        <v>0</v>
      </c>
      <c r="E19" s="95">
        <v>449797</v>
      </c>
      <c r="F19" s="95">
        <v>7317027</v>
      </c>
      <c r="G19" s="95">
        <v>559131</v>
      </c>
      <c r="H19" s="95">
        <v>231689</v>
      </c>
      <c r="I19" s="95">
        <v>26078</v>
      </c>
      <c r="J19" s="95">
        <v>85840</v>
      </c>
      <c r="K19" s="95">
        <v>4940</v>
      </c>
      <c r="L19" s="96"/>
      <c r="M19" s="96"/>
      <c r="N19" s="95">
        <v>0</v>
      </c>
      <c r="O19" s="96"/>
      <c r="P19" s="95">
        <v>918210</v>
      </c>
      <c r="Q19" s="389">
        <v>17480</v>
      </c>
      <c r="R19" s="80"/>
    </row>
    <row r="20" spans="4:17" ht="19.5" customHeight="1"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</row>
  </sheetData>
  <sheetProtection/>
  <mergeCells count="2">
    <mergeCell ref="A3:C4"/>
    <mergeCell ref="D3:Q3"/>
  </mergeCells>
  <printOptions/>
  <pageMargins left="0.7480314960629921" right="0.35433070866141736" top="0.7874015748031497" bottom="0.1968503937007874" header="0.5118110236220472" footer="0.3937007874015748"/>
  <pageSetup firstPageNumber="23" useFirstPageNumber="1" fitToHeight="1" fitToWidth="1" horizontalDpi="600" verticalDpi="600" orientation="landscape" paperSize="9" scale="74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"/>
  <sheetViews>
    <sheetView showGridLines="0" zoomScale="85" zoomScaleNormal="85" zoomScalePageLayoutView="0" workbookViewId="0" topLeftCell="A1">
      <selection activeCell="C9" sqref="C9"/>
    </sheetView>
  </sheetViews>
  <sheetFormatPr defaultColWidth="10.625" defaultRowHeight="19.5" customHeight="1"/>
  <cols>
    <col min="1" max="1" width="0.74609375" style="1" customWidth="1"/>
    <col min="2" max="2" width="20.625" style="1" bestFit="1" customWidth="1"/>
    <col min="3" max="3" width="0.37109375" style="1" customWidth="1"/>
    <col min="4" max="6" width="13.00390625" style="1" customWidth="1"/>
    <col min="7" max="8" width="8.25390625" style="1" customWidth="1"/>
    <col min="9" max="9" width="13.375" style="1" customWidth="1"/>
    <col min="10" max="10" width="1.00390625" style="1" customWidth="1"/>
    <col min="11" max="11" width="12.625" style="1" customWidth="1"/>
    <col min="12" max="13" width="1.00390625" style="1" customWidth="1"/>
    <col min="14" max="14" width="12.625" style="25" customWidth="1"/>
    <col min="15" max="16" width="1.00390625" style="1" customWidth="1"/>
    <col min="17" max="17" width="12.625" style="1" customWidth="1"/>
    <col min="18" max="19" width="1.00390625" style="1" customWidth="1"/>
    <col min="20" max="20" width="12.625" style="1" customWidth="1"/>
    <col min="21" max="22" width="1.00390625" style="1" customWidth="1"/>
    <col min="23" max="23" width="13.00390625" style="1" customWidth="1"/>
    <col min="24" max="25" width="1.00390625" style="1" customWidth="1"/>
    <col min="26" max="26" width="12.625" style="1" customWidth="1"/>
    <col min="27" max="28" width="1.00390625" style="1" customWidth="1"/>
    <col min="29" max="29" width="12.125" style="1" customWidth="1"/>
    <col min="30" max="30" width="1.00390625" style="1" customWidth="1"/>
    <col min="31" max="32" width="10.625" style="1" customWidth="1"/>
    <col min="33" max="33" width="10.625" style="4" customWidth="1"/>
    <col min="34" max="35" width="10.625" style="1" customWidth="1"/>
    <col min="36" max="36" width="10.625" style="4" customWidth="1"/>
    <col min="37" max="38" width="10.625" style="1" customWidth="1"/>
    <col min="39" max="39" width="10.625" style="4" customWidth="1"/>
    <col min="40" max="41" width="10.625" style="1" customWidth="1"/>
    <col min="42" max="42" width="10.625" style="4" customWidth="1"/>
    <col min="43" max="16384" width="10.625" style="1" customWidth="1"/>
  </cols>
  <sheetData>
    <row r="1" spans="1:6" ht="19.5" customHeight="1">
      <c r="A1" s="65" t="s">
        <v>380</v>
      </c>
      <c r="B1" s="8"/>
      <c r="C1" s="8"/>
      <c r="D1" s="12"/>
      <c r="E1" s="12"/>
      <c r="F1" s="12"/>
    </row>
    <row r="2" spans="2:42" ht="19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  <c r="O2" s="9"/>
      <c r="P2" s="9"/>
      <c r="Q2" s="9"/>
      <c r="R2" s="9"/>
      <c r="S2" s="9"/>
      <c r="T2" s="629" t="s">
        <v>382</v>
      </c>
      <c r="U2" s="629"/>
      <c r="V2" s="629"/>
      <c r="W2" s="629"/>
      <c r="X2" s="629"/>
      <c r="Y2" s="629"/>
      <c r="Z2" s="629"/>
      <c r="AA2" s="629"/>
      <c r="AB2" s="629"/>
      <c r="AC2" s="629"/>
      <c r="AD2" s="629"/>
      <c r="AG2" s="1"/>
      <c r="AJ2" s="1"/>
      <c r="AM2" s="1"/>
      <c r="AP2" s="1"/>
    </row>
    <row r="3" spans="1:43" ht="30" customHeight="1">
      <c r="A3" s="610" t="s">
        <v>48</v>
      </c>
      <c r="B3" s="611"/>
      <c r="C3" s="612"/>
      <c r="D3" s="626" t="s">
        <v>46</v>
      </c>
      <c r="E3" s="628"/>
      <c r="F3" s="626" t="s">
        <v>47</v>
      </c>
      <c r="G3" s="627"/>
      <c r="H3" s="627"/>
      <c r="I3" s="62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8"/>
      <c r="AE3" s="5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60" customHeight="1">
      <c r="A4" s="613"/>
      <c r="B4" s="614"/>
      <c r="C4" s="615"/>
      <c r="D4" s="17" t="s">
        <v>62</v>
      </c>
      <c r="E4" s="17" t="s">
        <v>5</v>
      </c>
      <c r="F4" s="17" t="s">
        <v>63</v>
      </c>
      <c r="G4" s="17" t="s">
        <v>64</v>
      </c>
      <c r="H4" s="17" t="s">
        <v>65</v>
      </c>
      <c r="I4" s="17" t="s">
        <v>66</v>
      </c>
      <c r="J4" s="97"/>
      <c r="K4" s="98" t="s">
        <v>67</v>
      </c>
      <c r="L4" s="99"/>
      <c r="M4" s="97"/>
      <c r="N4" s="98" t="s">
        <v>68</v>
      </c>
      <c r="O4" s="99"/>
      <c r="P4" s="97"/>
      <c r="Q4" s="98" t="s">
        <v>69</v>
      </c>
      <c r="R4" s="99"/>
      <c r="S4" s="97"/>
      <c r="T4" s="98" t="s">
        <v>70</v>
      </c>
      <c r="U4" s="99"/>
      <c r="V4" s="100"/>
      <c r="W4" s="100" t="s">
        <v>198</v>
      </c>
      <c r="X4" s="100"/>
      <c r="Y4" s="97"/>
      <c r="Z4" s="98" t="s">
        <v>199</v>
      </c>
      <c r="AA4" s="99"/>
      <c r="AB4" s="97"/>
      <c r="AC4" s="100" t="s">
        <v>5</v>
      </c>
      <c r="AD4" s="101"/>
      <c r="AE4" s="5"/>
      <c r="AF4" s="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30" customHeight="1">
      <c r="A5" s="19"/>
      <c r="B5" s="56" t="s">
        <v>58</v>
      </c>
      <c r="C5" s="31"/>
      <c r="D5" s="32">
        <v>5399460</v>
      </c>
      <c r="E5" s="32">
        <v>9973816</v>
      </c>
      <c r="F5" s="32">
        <v>795321</v>
      </c>
      <c r="G5" s="32">
        <v>0</v>
      </c>
      <c r="H5" s="32">
        <v>0</v>
      </c>
      <c r="I5" s="32">
        <v>795321</v>
      </c>
      <c r="J5" s="630"/>
      <c r="K5" s="631"/>
      <c r="L5" s="632"/>
      <c r="M5" s="102"/>
      <c r="N5" s="103">
        <v>4632280</v>
      </c>
      <c r="O5" s="104"/>
      <c r="P5" s="105"/>
      <c r="Q5" s="103">
        <v>22322</v>
      </c>
      <c r="R5" s="104"/>
      <c r="S5" s="105"/>
      <c r="T5" s="103">
        <f>353622+117920</f>
        <v>471542</v>
      </c>
      <c r="U5" s="104"/>
      <c r="V5" s="177"/>
      <c r="W5" s="177">
        <v>11149</v>
      </c>
      <c r="X5" s="177"/>
      <c r="Y5" s="105"/>
      <c r="Z5" s="103">
        <v>82278</v>
      </c>
      <c r="AA5" s="104"/>
      <c r="AB5" s="105"/>
      <c r="AC5" s="103">
        <f>SUM(I5:Z5)</f>
        <v>6014892</v>
      </c>
      <c r="AD5" s="106"/>
      <c r="AE5" s="3"/>
      <c r="AF5" s="3"/>
      <c r="AG5" s="5"/>
      <c r="AH5" s="5"/>
      <c r="AI5" s="5"/>
      <c r="AJ5" s="5"/>
      <c r="AK5" s="5"/>
      <c r="AL5" s="5"/>
      <c r="AM5" s="5"/>
      <c r="AN5" s="5"/>
      <c r="AO5" s="5"/>
      <c r="AP5" s="5"/>
      <c r="AQ5" s="3"/>
    </row>
    <row r="6" spans="1:43" ht="30" customHeight="1">
      <c r="A6" s="19"/>
      <c r="B6" s="57" t="s">
        <v>59</v>
      </c>
      <c r="C6" s="31"/>
      <c r="D6" s="32">
        <v>44818620</v>
      </c>
      <c r="E6" s="32">
        <v>108153703</v>
      </c>
      <c r="F6" s="32">
        <v>75397525</v>
      </c>
      <c r="G6" s="32">
        <v>0</v>
      </c>
      <c r="H6" s="32">
        <v>0</v>
      </c>
      <c r="I6" s="32">
        <v>75397525</v>
      </c>
      <c r="J6" s="630"/>
      <c r="K6" s="631"/>
      <c r="L6" s="632"/>
      <c r="M6" s="102"/>
      <c r="N6" s="103">
        <v>2292122</v>
      </c>
      <c r="O6" s="104"/>
      <c r="P6" s="105"/>
      <c r="Q6" s="103">
        <v>16411</v>
      </c>
      <c r="R6" s="104"/>
      <c r="S6" s="105"/>
      <c r="T6" s="103">
        <f>82211+237379</f>
        <v>319590</v>
      </c>
      <c r="U6" s="104"/>
      <c r="V6" s="177"/>
      <c r="W6" s="177">
        <v>28695</v>
      </c>
      <c r="X6" s="177"/>
      <c r="Y6" s="105"/>
      <c r="Z6" s="103">
        <v>16787</v>
      </c>
      <c r="AA6" s="104"/>
      <c r="AB6" s="105"/>
      <c r="AC6" s="103">
        <f aca="true" t="shared" si="0" ref="AC6:AC13">SUM(I6:Z6)</f>
        <v>78071130</v>
      </c>
      <c r="AD6" s="106"/>
      <c r="AE6" s="3"/>
      <c r="AF6" s="3"/>
      <c r="AG6" s="5"/>
      <c r="AH6" s="5"/>
      <c r="AI6" s="5"/>
      <c r="AJ6" s="5"/>
      <c r="AK6" s="5"/>
      <c r="AL6" s="5"/>
      <c r="AM6" s="5"/>
      <c r="AN6" s="5"/>
      <c r="AO6" s="5"/>
      <c r="AP6" s="5"/>
      <c r="AQ6" s="3"/>
    </row>
    <row r="7" spans="1:43" ht="30" customHeight="1">
      <c r="A7" s="19"/>
      <c r="B7" s="57" t="s">
        <v>28</v>
      </c>
      <c r="C7" s="31"/>
      <c r="D7" s="32">
        <v>36526710</v>
      </c>
      <c r="E7" s="32">
        <v>114549228</v>
      </c>
      <c r="F7" s="32">
        <v>159781464</v>
      </c>
      <c r="G7" s="32">
        <v>0</v>
      </c>
      <c r="H7" s="32">
        <v>0</v>
      </c>
      <c r="I7" s="32">
        <v>159781464</v>
      </c>
      <c r="J7" s="630"/>
      <c r="K7" s="631"/>
      <c r="L7" s="632"/>
      <c r="M7" s="102"/>
      <c r="N7" s="103">
        <v>1769408</v>
      </c>
      <c r="O7" s="104"/>
      <c r="P7" s="105"/>
      <c r="Q7" s="103">
        <v>22702</v>
      </c>
      <c r="R7" s="104"/>
      <c r="S7" s="105"/>
      <c r="T7" s="103">
        <f>89257+125390</f>
        <v>214647</v>
      </c>
      <c r="U7" s="104"/>
      <c r="V7" s="177"/>
      <c r="W7" s="177">
        <v>16484</v>
      </c>
      <c r="X7" s="177"/>
      <c r="Y7" s="105"/>
      <c r="Z7" s="103">
        <v>35879</v>
      </c>
      <c r="AA7" s="104"/>
      <c r="AB7" s="105"/>
      <c r="AC7" s="103">
        <f t="shared" si="0"/>
        <v>161840584</v>
      </c>
      <c r="AD7" s="106"/>
      <c r="AE7" s="3"/>
      <c r="AF7" s="3"/>
      <c r="AG7" s="5"/>
      <c r="AH7" s="5"/>
      <c r="AI7" s="5"/>
      <c r="AJ7" s="5"/>
      <c r="AK7" s="5"/>
      <c r="AL7" s="5"/>
      <c r="AM7" s="5"/>
      <c r="AN7" s="5"/>
      <c r="AO7" s="5"/>
      <c r="AP7" s="5"/>
      <c r="AQ7" s="3"/>
    </row>
    <row r="8" spans="1:43" ht="30" customHeight="1">
      <c r="A8" s="19"/>
      <c r="B8" s="57" t="s">
        <v>27</v>
      </c>
      <c r="C8" s="31"/>
      <c r="D8" s="32">
        <v>17152080</v>
      </c>
      <c r="E8" s="32">
        <v>69912859</v>
      </c>
      <c r="F8" s="32">
        <v>126456311</v>
      </c>
      <c r="G8" s="32">
        <v>0</v>
      </c>
      <c r="H8" s="32">
        <v>0</v>
      </c>
      <c r="I8" s="32">
        <v>126456311</v>
      </c>
      <c r="J8" s="630"/>
      <c r="K8" s="631"/>
      <c r="L8" s="632"/>
      <c r="M8" s="102"/>
      <c r="N8" s="103">
        <v>933181</v>
      </c>
      <c r="O8" s="104"/>
      <c r="P8" s="105"/>
      <c r="Q8" s="103">
        <v>9968</v>
      </c>
      <c r="R8" s="104"/>
      <c r="S8" s="105"/>
      <c r="T8" s="103">
        <f>431319+70155</f>
        <v>501474</v>
      </c>
      <c r="U8" s="104"/>
      <c r="V8" s="177"/>
      <c r="W8" s="177">
        <v>16698</v>
      </c>
      <c r="X8" s="177"/>
      <c r="Y8" s="105"/>
      <c r="Z8" s="103">
        <v>13310</v>
      </c>
      <c r="AA8" s="104"/>
      <c r="AB8" s="105"/>
      <c r="AC8" s="103">
        <f t="shared" si="0"/>
        <v>127930942</v>
      </c>
      <c r="AD8" s="106"/>
      <c r="AE8" s="3"/>
      <c r="AF8" s="3"/>
      <c r="AG8" s="5"/>
      <c r="AH8" s="5"/>
      <c r="AI8" s="5"/>
      <c r="AJ8" s="5"/>
      <c r="AK8" s="5"/>
      <c r="AL8" s="5"/>
      <c r="AM8" s="5"/>
      <c r="AN8" s="5"/>
      <c r="AO8" s="5"/>
      <c r="AP8" s="5"/>
      <c r="AQ8" s="3"/>
    </row>
    <row r="9" spans="1:43" ht="30" customHeight="1">
      <c r="A9" s="19"/>
      <c r="B9" s="57" t="s">
        <v>26</v>
      </c>
      <c r="C9" s="31"/>
      <c r="D9" s="32">
        <v>9036390</v>
      </c>
      <c r="E9" s="32">
        <v>45652682</v>
      </c>
      <c r="F9" s="32">
        <v>94923766</v>
      </c>
      <c r="G9" s="32">
        <v>411</v>
      </c>
      <c r="H9" s="32">
        <v>0</v>
      </c>
      <c r="I9" s="32">
        <v>94924177</v>
      </c>
      <c r="J9" s="630"/>
      <c r="K9" s="631"/>
      <c r="L9" s="632"/>
      <c r="M9" s="102"/>
      <c r="N9" s="103">
        <v>506938</v>
      </c>
      <c r="O9" s="104"/>
      <c r="P9" s="105"/>
      <c r="Q9" s="103">
        <v>8885</v>
      </c>
      <c r="R9" s="104"/>
      <c r="S9" s="105"/>
      <c r="T9" s="103">
        <f>96509+73342</f>
        <v>169851</v>
      </c>
      <c r="U9" s="104"/>
      <c r="V9" s="177"/>
      <c r="W9" s="177">
        <v>17050</v>
      </c>
      <c r="X9" s="177"/>
      <c r="Y9" s="105"/>
      <c r="Z9" s="103">
        <v>13698</v>
      </c>
      <c r="AA9" s="104"/>
      <c r="AB9" s="105"/>
      <c r="AC9" s="103">
        <f t="shared" si="0"/>
        <v>95640599</v>
      </c>
      <c r="AD9" s="106"/>
      <c r="AE9" s="3"/>
      <c r="AF9" s="3"/>
      <c r="AG9" s="5"/>
      <c r="AH9" s="5"/>
      <c r="AI9" s="5"/>
      <c r="AJ9" s="5"/>
      <c r="AK9" s="5"/>
      <c r="AL9" s="5"/>
      <c r="AM9" s="5"/>
      <c r="AN9" s="5"/>
      <c r="AO9" s="5"/>
      <c r="AP9" s="5"/>
      <c r="AQ9" s="3"/>
    </row>
    <row r="10" spans="1:43" ht="30" customHeight="1">
      <c r="A10" s="19"/>
      <c r="B10" s="57" t="s">
        <v>25</v>
      </c>
      <c r="C10" s="31"/>
      <c r="D10" s="32">
        <v>5411670</v>
      </c>
      <c r="E10" s="32">
        <v>30462757</v>
      </c>
      <c r="F10" s="32">
        <v>74898492</v>
      </c>
      <c r="G10" s="32">
        <v>0</v>
      </c>
      <c r="H10" s="32">
        <v>0</v>
      </c>
      <c r="I10" s="32">
        <v>74898492</v>
      </c>
      <c r="J10" s="630"/>
      <c r="K10" s="631"/>
      <c r="L10" s="632"/>
      <c r="M10" s="102"/>
      <c r="N10" s="103">
        <v>1259051</v>
      </c>
      <c r="O10" s="104"/>
      <c r="P10" s="105"/>
      <c r="Q10" s="103">
        <v>10696</v>
      </c>
      <c r="R10" s="104"/>
      <c r="S10" s="105"/>
      <c r="T10" s="103">
        <f>212516+114377</f>
        <v>326893</v>
      </c>
      <c r="U10" s="104"/>
      <c r="V10" s="177"/>
      <c r="W10" s="177">
        <v>33135</v>
      </c>
      <c r="X10" s="177"/>
      <c r="Y10" s="105"/>
      <c r="Z10" s="103">
        <v>8750</v>
      </c>
      <c r="AA10" s="104"/>
      <c r="AB10" s="105"/>
      <c r="AC10" s="103">
        <f t="shared" si="0"/>
        <v>76537017</v>
      </c>
      <c r="AD10" s="106"/>
      <c r="AE10" s="3"/>
      <c r="AF10" s="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"/>
    </row>
    <row r="11" spans="1:42" ht="30" customHeight="1">
      <c r="A11" s="19"/>
      <c r="B11" s="59" t="s">
        <v>24</v>
      </c>
      <c r="C11" s="37"/>
      <c r="D11" s="38">
        <v>1693890</v>
      </c>
      <c r="E11" s="32">
        <v>10397731</v>
      </c>
      <c r="F11" s="32">
        <v>31504987</v>
      </c>
      <c r="G11" s="38">
        <v>0</v>
      </c>
      <c r="H11" s="32">
        <v>0</v>
      </c>
      <c r="I11" s="32">
        <v>31504987</v>
      </c>
      <c r="J11" s="630"/>
      <c r="K11" s="631"/>
      <c r="L11" s="632"/>
      <c r="M11" s="102"/>
      <c r="N11" s="107">
        <v>595213</v>
      </c>
      <c r="O11" s="104"/>
      <c r="P11" s="105"/>
      <c r="Q11" s="107">
        <v>3726</v>
      </c>
      <c r="R11" s="104"/>
      <c r="S11" s="105"/>
      <c r="T11" s="107">
        <f>299231+74575</f>
        <v>373806</v>
      </c>
      <c r="U11" s="104"/>
      <c r="V11" s="177"/>
      <c r="W11" s="177">
        <v>9542</v>
      </c>
      <c r="X11" s="177"/>
      <c r="Y11" s="105"/>
      <c r="Z11" s="107">
        <v>2105</v>
      </c>
      <c r="AA11" s="104"/>
      <c r="AB11" s="105"/>
      <c r="AC11" s="103">
        <f t="shared" si="0"/>
        <v>32489379</v>
      </c>
      <c r="AD11" s="106"/>
      <c r="AG11" s="1"/>
      <c r="AJ11" s="1"/>
      <c r="AM11" s="1"/>
      <c r="AP11" s="1"/>
    </row>
    <row r="12" spans="1:41" ht="30" customHeight="1">
      <c r="A12" s="19"/>
      <c r="B12" s="59" t="s">
        <v>23</v>
      </c>
      <c r="C12" s="37"/>
      <c r="D12" s="38">
        <v>1398210</v>
      </c>
      <c r="E12" s="32">
        <v>8467645</v>
      </c>
      <c r="F12" s="38">
        <v>34992040</v>
      </c>
      <c r="G12" s="38">
        <v>0</v>
      </c>
      <c r="H12" s="32">
        <v>0</v>
      </c>
      <c r="I12" s="32">
        <v>34992040</v>
      </c>
      <c r="J12" s="630"/>
      <c r="K12" s="631"/>
      <c r="L12" s="632"/>
      <c r="M12" s="102"/>
      <c r="N12" s="107">
        <v>807269</v>
      </c>
      <c r="O12" s="104"/>
      <c r="P12" s="105"/>
      <c r="Q12" s="107">
        <v>80474</v>
      </c>
      <c r="R12" s="104"/>
      <c r="S12" s="105"/>
      <c r="T12" s="107">
        <f>532385+235618</f>
        <v>768003</v>
      </c>
      <c r="U12" s="104"/>
      <c r="V12" s="177"/>
      <c r="W12" s="177">
        <v>22170</v>
      </c>
      <c r="X12" s="177"/>
      <c r="Y12" s="105"/>
      <c r="Z12" s="107">
        <v>4170</v>
      </c>
      <c r="AA12" s="104"/>
      <c r="AB12" s="105"/>
      <c r="AC12" s="103">
        <f t="shared" si="0"/>
        <v>36674126</v>
      </c>
      <c r="AD12" s="106"/>
      <c r="AH12" s="4"/>
      <c r="AI12" s="4"/>
      <c r="AK12" s="4"/>
      <c r="AL12" s="4"/>
      <c r="AN12" s="4"/>
      <c r="AO12" s="4"/>
    </row>
    <row r="13" spans="1:42" ht="30" customHeight="1">
      <c r="A13" s="19"/>
      <c r="B13" s="59" t="s">
        <v>60</v>
      </c>
      <c r="C13" s="37"/>
      <c r="D13" s="38">
        <v>1695870</v>
      </c>
      <c r="E13" s="32">
        <v>11306062</v>
      </c>
      <c r="F13" s="38">
        <v>96549268</v>
      </c>
      <c r="G13" s="38">
        <v>6288</v>
      </c>
      <c r="H13" s="32">
        <v>0</v>
      </c>
      <c r="I13" s="32">
        <v>96555556</v>
      </c>
      <c r="J13" s="630"/>
      <c r="K13" s="631"/>
      <c r="L13" s="632"/>
      <c r="M13" s="102"/>
      <c r="N13" s="107">
        <v>1717214</v>
      </c>
      <c r="O13" s="104"/>
      <c r="P13" s="105"/>
      <c r="Q13" s="107">
        <v>90213</v>
      </c>
      <c r="R13" s="104"/>
      <c r="S13" s="105"/>
      <c r="T13" s="107">
        <f>959312+152326</f>
        <v>1111638</v>
      </c>
      <c r="U13" s="104"/>
      <c r="V13" s="177"/>
      <c r="W13" s="177">
        <v>136757</v>
      </c>
      <c r="X13" s="177"/>
      <c r="Y13" s="105"/>
      <c r="Z13" s="107">
        <v>17058</v>
      </c>
      <c r="AA13" s="104"/>
      <c r="AB13" s="105"/>
      <c r="AC13" s="103">
        <f t="shared" si="0"/>
        <v>99628436</v>
      </c>
      <c r="AD13" s="106"/>
      <c r="AG13" s="1"/>
      <c r="AJ13" s="9"/>
      <c r="AM13" s="9"/>
      <c r="AN13" s="9"/>
      <c r="AO13" s="9"/>
      <c r="AP13" s="9"/>
    </row>
    <row r="14" spans="1:49" ht="30" customHeight="1">
      <c r="A14" s="66"/>
      <c r="B14" s="85" t="s">
        <v>61</v>
      </c>
      <c r="C14" s="6"/>
      <c r="D14" s="108">
        <f aca="true" t="shared" si="1" ref="D14:I14">SUM(D5:D13)</f>
        <v>123132900</v>
      </c>
      <c r="E14" s="108">
        <f t="shared" si="1"/>
        <v>408876483</v>
      </c>
      <c r="F14" s="108">
        <f t="shared" si="1"/>
        <v>695299174</v>
      </c>
      <c r="G14" s="108">
        <f t="shared" si="1"/>
        <v>6699</v>
      </c>
      <c r="H14" s="108">
        <f t="shared" si="1"/>
        <v>0</v>
      </c>
      <c r="I14" s="108">
        <f t="shared" si="1"/>
        <v>695305873</v>
      </c>
      <c r="J14" s="636"/>
      <c r="K14" s="637"/>
      <c r="L14" s="638"/>
      <c r="M14" s="109"/>
      <c r="N14" s="110">
        <f>SUM(N5:N13)</f>
        <v>14512676</v>
      </c>
      <c r="O14" s="111"/>
      <c r="P14" s="112"/>
      <c r="Q14" s="110">
        <f>SUM(Q5:Q13)</f>
        <v>265397</v>
      </c>
      <c r="R14" s="111"/>
      <c r="S14" s="112"/>
      <c r="T14" s="110">
        <f>SUM(T5:T13)</f>
        <v>4257444</v>
      </c>
      <c r="U14" s="111"/>
      <c r="V14" s="178"/>
      <c r="W14" s="110">
        <f>SUM(W5:W13)</f>
        <v>291680</v>
      </c>
      <c r="X14" s="178"/>
      <c r="Y14" s="112"/>
      <c r="Z14" s="110">
        <f>SUM(Z5:Z13)</f>
        <v>194035</v>
      </c>
      <c r="AA14" s="111"/>
      <c r="AB14" s="112"/>
      <c r="AC14" s="110">
        <f>SUM(AC5:AC13)</f>
        <v>714827105</v>
      </c>
      <c r="AD14" s="113"/>
      <c r="AE14" s="12"/>
      <c r="AF14" s="12"/>
      <c r="AG14" s="12"/>
      <c r="AH14" s="12"/>
      <c r="AI14" s="12"/>
      <c r="AJ14" s="12"/>
      <c r="AK14" s="12"/>
      <c r="AL14" s="12"/>
      <c r="AM14" s="114"/>
      <c r="AN14" s="114"/>
      <c r="AO14" s="114"/>
      <c r="AP14" s="114"/>
      <c r="AQ14" s="12"/>
      <c r="AR14" s="12"/>
      <c r="AS14" s="12"/>
      <c r="AT14" s="12"/>
      <c r="AU14" s="12"/>
      <c r="AV14" s="12"/>
      <c r="AW14" s="12"/>
    </row>
    <row r="15" spans="1:42" ht="30" customHeight="1">
      <c r="A15" s="43"/>
      <c r="B15" s="43"/>
      <c r="C15" s="43"/>
      <c r="D15" s="115"/>
      <c r="E15" s="116"/>
      <c r="F15" s="115"/>
      <c r="G15" s="115"/>
      <c r="H15" s="117"/>
      <c r="I15" s="116"/>
      <c r="J15" s="118"/>
      <c r="K15" s="118"/>
      <c r="L15" s="118"/>
      <c r="M15" s="118"/>
      <c r="N15" s="119"/>
      <c r="O15" s="89"/>
      <c r="P15" s="89"/>
      <c r="Q15" s="90"/>
      <c r="R15" s="89"/>
      <c r="S15" s="89"/>
      <c r="T15" s="90"/>
      <c r="U15" s="89"/>
      <c r="V15" s="89"/>
      <c r="W15" s="89"/>
      <c r="X15" s="89"/>
      <c r="Y15" s="89"/>
      <c r="Z15" s="90"/>
      <c r="AA15" s="89"/>
      <c r="AB15" s="89"/>
      <c r="AC15" s="89"/>
      <c r="AD15" s="89"/>
      <c r="AG15" s="13"/>
      <c r="AJ15" s="13"/>
      <c r="AM15" s="14"/>
      <c r="AP15" s="13"/>
    </row>
    <row r="16" spans="1:30" ht="30" customHeight="1">
      <c r="A16" s="93"/>
      <c r="B16" s="58" t="s">
        <v>194</v>
      </c>
      <c r="C16" s="2"/>
      <c r="D16" s="120">
        <f aca="true" t="shared" si="2" ref="D16:I16">SUM(D5:D7)</f>
        <v>86744790</v>
      </c>
      <c r="E16" s="120">
        <f t="shared" si="2"/>
        <v>232676747</v>
      </c>
      <c r="F16" s="120">
        <f t="shared" si="2"/>
        <v>235974310</v>
      </c>
      <c r="G16" s="120">
        <f t="shared" si="2"/>
        <v>0</v>
      </c>
      <c r="H16" s="120">
        <f t="shared" si="2"/>
        <v>0</v>
      </c>
      <c r="I16" s="120">
        <f t="shared" si="2"/>
        <v>235974310</v>
      </c>
      <c r="J16" s="639"/>
      <c r="K16" s="640"/>
      <c r="L16" s="641"/>
      <c r="M16" s="121"/>
      <c r="N16" s="122">
        <f>SUM(N5:N7)</f>
        <v>8693810</v>
      </c>
      <c r="O16" s="123"/>
      <c r="P16" s="124"/>
      <c r="Q16" s="122">
        <f>SUM(Q5:Q7)</f>
        <v>61435</v>
      </c>
      <c r="R16" s="123"/>
      <c r="S16" s="124"/>
      <c r="T16" s="122">
        <f>SUM(T5:T7)</f>
        <v>1005779</v>
      </c>
      <c r="U16" s="123"/>
      <c r="V16" s="179"/>
      <c r="W16" s="122">
        <f>SUM(W5:W7)</f>
        <v>56328</v>
      </c>
      <c r="X16" s="179"/>
      <c r="Y16" s="124"/>
      <c r="Z16" s="122">
        <f>SUM(Z5:Z7)</f>
        <v>134944</v>
      </c>
      <c r="AA16" s="123"/>
      <c r="AB16" s="124"/>
      <c r="AC16" s="122">
        <f>SUM(AC5:AC7)</f>
        <v>245926606</v>
      </c>
      <c r="AD16" s="125"/>
    </row>
    <row r="17" spans="1:30" ht="30" customHeight="1">
      <c r="A17" s="19"/>
      <c r="B17" s="59" t="s">
        <v>195</v>
      </c>
      <c r="C17" s="37"/>
      <c r="D17" s="38">
        <f aca="true" t="shared" si="3" ref="D17:I17">SUM(D8:D11)</f>
        <v>33294030</v>
      </c>
      <c r="E17" s="38">
        <f t="shared" si="3"/>
        <v>156426029</v>
      </c>
      <c r="F17" s="38">
        <f t="shared" si="3"/>
        <v>327783556</v>
      </c>
      <c r="G17" s="38">
        <f t="shared" si="3"/>
        <v>411</v>
      </c>
      <c r="H17" s="38">
        <f t="shared" si="3"/>
        <v>0</v>
      </c>
      <c r="I17" s="38">
        <f t="shared" si="3"/>
        <v>327783967</v>
      </c>
      <c r="J17" s="630"/>
      <c r="K17" s="631"/>
      <c r="L17" s="632"/>
      <c r="M17" s="102"/>
      <c r="N17" s="107">
        <f>SUM(N8:N11)</f>
        <v>3294383</v>
      </c>
      <c r="O17" s="104"/>
      <c r="P17" s="105"/>
      <c r="Q17" s="107">
        <f>SUM(Q8:Q11)</f>
        <v>33275</v>
      </c>
      <c r="R17" s="104"/>
      <c r="S17" s="105"/>
      <c r="T17" s="107">
        <f>SUM(T8:T11)</f>
        <v>1372024</v>
      </c>
      <c r="U17" s="104"/>
      <c r="V17" s="177"/>
      <c r="W17" s="107">
        <f>SUM(W8:W11)</f>
        <v>76425</v>
      </c>
      <c r="X17" s="177"/>
      <c r="Y17" s="105"/>
      <c r="Z17" s="107">
        <f>SUM(Z8:Z11)</f>
        <v>37863</v>
      </c>
      <c r="AA17" s="104"/>
      <c r="AB17" s="105"/>
      <c r="AC17" s="107">
        <f>SUM(AC8:AC11)</f>
        <v>332597937</v>
      </c>
      <c r="AD17" s="106"/>
    </row>
    <row r="18" spans="1:30" ht="30" customHeight="1">
      <c r="A18" s="19"/>
      <c r="B18" s="59" t="s">
        <v>196</v>
      </c>
      <c r="C18" s="37"/>
      <c r="D18" s="38">
        <f aca="true" t="shared" si="4" ref="D18:I18">SUM(D12)</f>
        <v>1398210</v>
      </c>
      <c r="E18" s="38">
        <f t="shared" si="4"/>
        <v>8467645</v>
      </c>
      <c r="F18" s="38">
        <f t="shared" si="4"/>
        <v>34992040</v>
      </c>
      <c r="G18" s="38">
        <f t="shared" si="4"/>
        <v>0</v>
      </c>
      <c r="H18" s="38">
        <f t="shared" si="4"/>
        <v>0</v>
      </c>
      <c r="I18" s="38">
        <f t="shared" si="4"/>
        <v>34992040</v>
      </c>
      <c r="J18" s="630"/>
      <c r="K18" s="631"/>
      <c r="L18" s="632"/>
      <c r="M18" s="102"/>
      <c r="N18" s="107">
        <f>SUM(N12)</f>
        <v>807269</v>
      </c>
      <c r="O18" s="104"/>
      <c r="P18" s="105"/>
      <c r="Q18" s="107">
        <f>SUM(Q12)</f>
        <v>80474</v>
      </c>
      <c r="R18" s="104"/>
      <c r="S18" s="105"/>
      <c r="T18" s="107">
        <f>SUM(T12)</f>
        <v>768003</v>
      </c>
      <c r="U18" s="104"/>
      <c r="V18" s="177"/>
      <c r="W18" s="107">
        <f>SUM(W12)</f>
        <v>22170</v>
      </c>
      <c r="X18" s="177"/>
      <c r="Y18" s="105"/>
      <c r="Z18" s="107">
        <f>SUM(Z12)</f>
        <v>4170</v>
      </c>
      <c r="AA18" s="104"/>
      <c r="AB18" s="105"/>
      <c r="AC18" s="107">
        <f>SUM(AC12)</f>
        <v>36674126</v>
      </c>
      <c r="AD18" s="106"/>
    </row>
    <row r="19" spans="1:30" ht="30" customHeight="1">
      <c r="A19" s="23"/>
      <c r="B19" s="60" t="s">
        <v>197</v>
      </c>
      <c r="C19" s="52"/>
      <c r="D19" s="53">
        <f aca="true" t="shared" si="5" ref="D19:I19">D13</f>
        <v>1695870</v>
      </c>
      <c r="E19" s="53">
        <f t="shared" si="5"/>
        <v>11306062</v>
      </c>
      <c r="F19" s="53">
        <f t="shared" si="5"/>
        <v>96549268</v>
      </c>
      <c r="G19" s="53">
        <f t="shared" si="5"/>
        <v>6288</v>
      </c>
      <c r="H19" s="53">
        <f t="shared" si="5"/>
        <v>0</v>
      </c>
      <c r="I19" s="53">
        <f t="shared" si="5"/>
        <v>96555556</v>
      </c>
      <c r="J19" s="633"/>
      <c r="K19" s="634"/>
      <c r="L19" s="635"/>
      <c r="M19" s="126"/>
      <c r="N19" s="127">
        <f>N13</f>
        <v>1717214</v>
      </c>
      <c r="O19" s="128"/>
      <c r="P19" s="129"/>
      <c r="Q19" s="127">
        <f>Q13</f>
        <v>90213</v>
      </c>
      <c r="R19" s="128"/>
      <c r="S19" s="129"/>
      <c r="T19" s="127">
        <f>T13</f>
        <v>1111638</v>
      </c>
      <c r="U19" s="128"/>
      <c r="V19" s="180"/>
      <c r="W19" s="127">
        <f>W13</f>
        <v>136757</v>
      </c>
      <c r="X19" s="180"/>
      <c r="Y19" s="129"/>
      <c r="Z19" s="127">
        <f>Z13</f>
        <v>17058</v>
      </c>
      <c r="AA19" s="128"/>
      <c r="AB19" s="129"/>
      <c r="AC19" s="127">
        <f>AC13</f>
        <v>99628436</v>
      </c>
      <c r="AD19" s="130"/>
    </row>
    <row r="20" spans="4:30" ht="19.5" customHeight="1"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>
        <f>SUM(AD16:AD19)</f>
        <v>0</v>
      </c>
    </row>
  </sheetData>
  <sheetProtection/>
  <mergeCells count="18">
    <mergeCell ref="J19:L19"/>
    <mergeCell ref="J13:L13"/>
    <mergeCell ref="J14:L14"/>
    <mergeCell ref="J16:L16"/>
    <mergeCell ref="J17:L17"/>
    <mergeCell ref="J18:L18"/>
    <mergeCell ref="J7:L7"/>
    <mergeCell ref="J8:L8"/>
    <mergeCell ref="J9:L9"/>
    <mergeCell ref="J10:L10"/>
    <mergeCell ref="J11:L11"/>
    <mergeCell ref="J12:L12"/>
    <mergeCell ref="A3:C4"/>
    <mergeCell ref="D3:E3"/>
    <mergeCell ref="T2:AD2"/>
    <mergeCell ref="F3:AD3"/>
    <mergeCell ref="J5:L5"/>
    <mergeCell ref="J6:L6"/>
  </mergeCells>
  <printOptions/>
  <pageMargins left="0.3937007874015748" right="0.1968503937007874" top="0.7874015748031497" bottom="0.1968503937007874" header="0.5118110236220472" footer="0.3937007874015748"/>
  <pageSetup firstPageNumber="24" useFirstPageNumber="1" fitToHeight="1" fitToWidth="1" horizontalDpi="600" verticalDpi="600" orientation="landscape" paperSize="9" scale="74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showGridLines="0" view="pageBreakPreview" zoomScaleSheetLayoutView="100" zoomScalePageLayoutView="0" workbookViewId="0" topLeftCell="G1">
      <selection activeCell="U3" sqref="U3:U6"/>
    </sheetView>
  </sheetViews>
  <sheetFormatPr defaultColWidth="10.625" defaultRowHeight="19.5" customHeight="1"/>
  <cols>
    <col min="1" max="1" width="1.25" style="1" customWidth="1"/>
    <col min="2" max="2" width="20.625" style="1" bestFit="1" customWidth="1"/>
    <col min="3" max="3" width="1.00390625" style="1" customWidth="1"/>
    <col min="4" max="4" width="12.625" style="1" customWidth="1"/>
    <col min="5" max="5" width="7.00390625" style="1" customWidth="1"/>
    <col min="6" max="10" width="8.375" style="1" customWidth="1"/>
    <col min="11" max="11" width="11.625" style="0" customWidth="1"/>
    <col min="12" max="12" width="11.125" style="1" bestFit="1" customWidth="1"/>
    <col min="13" max="13" width="7.375" style="1" customWidth="1"/>
    <col min="14" max="14" width="8.00390625" style="1" customWidth="1"/>
    <col min="15" max="15" width="8.125" style="1" customWidth="1"/>
    <col min="16" max="16" width="6.375" style="25" bestFit="1" customWidth="1"/>
    <col min="17" max="17" width="10.125" style="1" customWidth="1"/>
    <col min="18" max="18" width="7.00390625" style="1" customWidth="1"/>
    <col min="19" max="20" width="8.375" style="1" customWidth="1"/>
    <col min="21" max="21" width="4.00390625" style="1" customWidth="1"/>
    <col min="22" max="22" width="11.625" style="1" customWidth="1"/>
    <col min="23" max="23" width="10.375" style="1" customWidth="1"/>
    <col min="24" max="24" width="13.00390625" style="1" customWidth="1"/>
    <col min="25" max="25" width="6.25390625" style="1" customWidth="1"/>
    <col min="26" max="27" width="10.625" style="1" customWidth="1"/>
    <col min="28" max="28" width="10.625" style="4" customWidth="1"/>
    <col min="29" max="30" width="10.625" style="1" customWidth="1"/>
    <col min="31" max="31" width="10.625" style="4" customWidth="1"/>
    <col min="32" max="16384" width="10.625" style="1" customWidth="1"/>
  </cols>
  <sheetData>
    <row r="1" spans="1:11" ht="19.5" customHeight="1">
      <c r="A1" s="65" t="s">
        <v>380</v>
      </c>
      <c r="B1" s="65"/>
      <c r="C1" s="65"/>
      <c r="E1" s="12"/>
      <c r="F1" s="12"/>
      <c r="K1" s="1"/>
    </row>
    <row r="2" spans="2:31" ht="19.5" customHeight="1">
      <c r="B2" s="9"/>
      <c r="C2" s="9"/>
      <c r="D2" s="9"/>
      <c r="E2" s="9"/>
      <c r="F2" s="9"/>
      <c r="G2" s="9"/>
      <c r="H2" s="9"/>
      <c r="I2" s="9"/>
      <c r="J2" s="9"/>
      <c r="K2" s="1"/>
      <c r="L2" s="9"/>
      <c r="M2" s="9"/>
      <c r="N2" s="9"/>
      <c r="O2" s="9"/>
      <c r="P2" s="26"/>
      <c r="Q2" s="9"/>
      <c r="R2" s="9"/>
      <c r="S2" s="9"/>
      <c r="T2" s="16"/>
      <c r="U2" s="16"/>
      <c r="Y2" s="16" t="s">
        <v>383</v>
      </c>
      <c r="AB2" s="1"/>
      <c r="AE2" s="1"/>
    </row>
    <row r="3" spans="1:32" ht="30" customHeight="1">
      <c r="A3" s="610" t="s">
        <v>212</v>
      </c>
      <c r="B3" s="611"/>
      <c r="C3" s="612"/>
      <c r="D3" s="619" t="s">
        <v>213</v>
      </c>
      <c r="E3" s="619"/>
      <c r="F3" s="619"/>
      <c r="G3" s="619"/>
      <c r="H3" s="619"/>
      <c r="I3" s="619"/>
      <c r="J3" s="619"/>
      <c r="K3" s="619"/>
      <c r="L3" s="658" t="s">
        <v>71</v>
      </c>
      <c r="M3" s="659"/>
      <c r="N3" s="659"/>
      <c r="O3" s="659"/>
      <c r="P3" s="607"/>
      <c r="Q3" s="660"/>
      <c r="R3" s="654" t="s">
        <v>178</v>
      </c>
      <c r="S3" s="654" t="s">
        <v>72</v>
      </c>
      <c r="T3" s="654" t="s">
        <v>81</v>
      </c>
      <c r="U3" s="662" t="s">
        <v>464</v>
      </c>
      <c r="V3" s="669" t="s">
        <v>73</v>
      </c>
      <c r="W3" s="669"/>
      <c r="X3" s="669"/>
      <c r="Y3" s="642" t="s">
        <v>82</v>
      </c>
      <c r="Z3" s="5"/>
      <c r="AA3" s="5"/>
      <c r="AB3" s="5"/>
      <c r="AC3" s="5"/>
      <c r="AD3" s="5"/>
      <c r="AE3" s="5"/>
      <c r="AF3" s="5"/>
    </row>
    <row r="4" spans="1:32" ht="4.5" customHeight="1">
      <c r="A4" s="613"/>
      <c r="B4" s="614"/>
      <c r="C4" s="615"/>
      <c r="D4" s="131"/>
      <c r="E4" s="131"/>
      <c r="F4" s="131"/>
      <c r="G4" s="131"/>
      <c r="H4" s="131"/>
      <c r="I4" s="131"/>
      <c r="J4" s="131"/>
      <c r="K4" s="673" t="s">
        <v>83</v>
      </c>
      <c r="L4" s="624" t="s">
        <v>74</v>
      </c>
      <c r="M4" s="624" t="s">
        <v>75</v>
      </c>
      <c r="N4" s="624" t="s">
        <v>76</v>
      </c>
      <c r="O4" s="624" t="s">
        <v>179</v>
      </c>
      <c r="P4" s="624" t="s">
        <v>180</v>
      </c>
      <c r="Q4" s="645" t="s">
        <v>83</v>
      </c>
      <c r="R4" s="655"/>
      <c r="S4" s="655"/>
      <c r="T4" s="655"/>
      <c r="U4" s="663"/>
      <c r="V4" s="647" t="s">
        <v>21</v>
      </c>
      <c r="W4" s="648"/>
      <c r="X4" s="651" t="s">
        <v>77</v>
      </c>
      <c r="Y4" s="643"/>
      <c r="Z4" s="5"/>
      <c r="AA4" s="5"/>
      <c r="AB4" s="5"/>
      <c r="AC4" s="5"/>
      <c r="AD4" s="5"/>
      <c r="AE4" s="5"/>
      <c r="AF4" s="5"/>
    </row>
    <row r="5" spans="1:32" ht="24.75" customHeight="1">
      <c r="A5" s="613"/>
      <c r="B5" s="614"/>
      <c r="C5" s="615"/>
      <c r="D5" s="666" t="s">
        <v>84</v>
      </c>
      <c r="E5" s="666" t="s">
        <v>85</v>
      </c>
      <c r="F5" s="666" t="s">
        <v>86</v>
      </c>
      <c r="G5" s="666" t="s">
        <v>87</v>
      </c>
      <c r="H5" s="666" t="s">
        <v>88</v>
      </c>
      <c r="I5" s="666" t="s">
        <v>200</v>
      </c>
      <c r="J5" s="666" t="s">
        <v>78</v>
      </c>
      <c r="K5" s="646"/>
      <c r="L5" s="652"/>
      <c r="M5" s="671"/>
      <c r="N5" s="671"/>
      <c r="O5" s="671"/>
      <c r="P5" s="652"/>
      <c r="Q5" s="646"/>
      <c r="R5" s="656"/>
      <c r="S5" s="656"/>
      <c r="T5" s="655"/>
      <c r="U5" s="664"/>
      <c r="V5" s="649"/>
      <c r="W5" s="650"/>
      <c r="X5" s="652"/>
      <c r="Y5" s="644"/>
      <c r="Z5" s="5"/>
      <c r="AA5" s="5"/>
      <c r="AB5" s="5"/>
      <c r="AC5" s="5"/>
      <c r="AD5" s="5"/>
      <c r="AE5" s="5"/>
      <c r="AF5" s="5"/>
    </row>
    <row r="6" spans="1:32" ht="36.75" customHeight="1">
      <c r="A6" s="616"/>
      <c r="B6" s="617"/>
      <c r="C6" s="618"/>
      <c r="D6" s="667"/>
      <c r="E6" s="668"/>
      <c r="F6" s="668"/>
      <c r="G6" s="668"/>
      <c r="H6" s="668"/>
      <c r="I6" s="670"/>
      <c r="J6" s="668"/>
      <c r="K6" s="625"/>
      <c r="L6" s="653"/>
      <c r="M6" s="672"/>
      <c r="N6" s="672"/>
      <c r="O6" s="672"/>
      <c r="P6" s="653"/>
      <c r="Q6" s="625"/>
      <c r="R6" s="657"/>
      <c r="S6" s="657"/>
      <c r="T6" s="661"/>
      <c r="U6" s="665"/>
      <c r="V6" s="132" t="s">
        <v>79</v>
      </c>
      <c r="W6" s="71" t="s">
        <v>80</v>
      </c>
      <c r="X6" s="653"/>
      <c r="Y6" s="644"/>
      <c r="Z6" s="5"/>
      <c r="AA6" s="5"/>
      <c r="AB6" s="5"/>
      <c r="AC6" s="5"/>
      <c r="AD6" s="5"/>
      <c r="AE6" s="5"/>
      <c r="AF6" s="5"/>
    </row>
    <row r="7" spans="1:32" ht="30" customHeight="1">
      <c r="A7" s="19"/>
      <c r="B7" s="56" t="s">
        <v>214</v>
      </c>
      <c r="C7" s="31"/>
      <c r="D7" s="76">
        <v>62992</v>
      </c>
      <c r="E7" s="133"/>
      <c r="F7" s="76">
        <v>184336</v>
      </c>
      <c r="G7" s="76">
        <v>1607</v>
      </c>
      <c r="H7" s="76">
        <f>14145+4717</f>
        <v>18862</v>
      </c>
      <c r="I7" s="76">
        <v>446</v>
      </c>
      <c r="J7" s="76">
        <v>3291</v>
      </c>
      <c r="K7" s="77">
        <f>SUM(D7:J7)</f>
        <v>271534</v>
      </c>
      <c r="L7" s="77">
        <v>25816</v>
      </c>
      <c r="M7" s="77">
        <v>96</v>
      </c>
      <c r="N7" s="77">
        <v>35</v>
      </c>
      <c r="O7" s="77">
        <v>1204</v>
      </c>
      <c r="P7" s="76">
        <v>0</v>
      </c>
      <c r="Q7" s="76">
        <f>SUM(L7:P7)</f>
        <v>27151</v>
      </c>
      <c r="R7" s="76">
        <v>32</v>
      </c>
      <c r="S7" s="76">
        <v>756</v>
      </c>
      <c r="T7" s="76">
        <v>424</v>
      </c>
      <c r="U7" s="82">
        <v>4</v>
      </c>
      <c r="V7" s="77">
        <v>225536</v>
      </c>
      <c r="W7" s="77">
        <v>17631</v>
      </c>
      <c r="X7" s="134">
        <f>SUM(V7:W7)</f>
        <v>243167</v>
      </c>
      <c r="Y7" s="135">
        <v>7.917205467348058</v>
      </c>
      <c r="Z7" s="5"/>
      <c r="AA7" s="5"/>
      <c r="AB7" s="5"/>
      <c r="AC7" s="5"/>
      <c r="AD7" s="5"/>
      <c r="AE7" s="5"/>
      <c r="AF7" s="3"/>
    </row>
    <row r="8" spans="1:32" ht="30" customHeight="1">
      <c r="A8" s="19"/>
      <c r="B8" s="57" t="s">
        <v>215</v>
      </c>
      <c r="C8" s="31"/>
      <c r="D8" s="76">
        <v>6026344</v>
      </c>
      <c r="E8" s="133"/>
      <c r="F8" s="76">
        <v>91342</v>
      </c>
      <c r="G8" s="76">
        <v>1182</v>
      </c>
      <c r="H8" s="76">
        <f>3288+9495</f>
        <v>12783</v>
      </c>
      <c r="I8" s="76">
        <v>1148</v>
      </c>
      <c r="J8" s="76">
        <v>671</v>
      </c>
      <c r="K8" s="77">
        <f aca="true" t="shared" si="0" ref="K8:K15">SUM(D8:J8)</f>
        <v>6133470</v>
      </c>
      <c r="L8" s="77">
        <v>416229</v>
      </c>
      <c r="M8" s="77">
        <v>3939</v>
      </c>
      <c r="N8" s="77">
        <v>80249</v>
      </c>
      <c r="O8" s="77">
        <v>14014</v>
      </c>
      <c r="P8" s="76">
        <v>6</v>
      </c>
      <c r="Q8" s="76">
        <f aca="true" t="shared" si="1" ref="Q8:Q15">SUM(L8:P8)</f>
        <v>514437</v>
      </c>
      <c r="R8" s="76">
        <v>4376</v>
      </c>
      <c r="S8" s="76">
        <v>4066</v>
      </c>
      <c r="T8" s="76">
        <v>2945</v>
      </c>
      <c r="U8" s="82">
        <v>520</v>
      </c>
      <c r="V8" s="77">
        <v>5494725</v>
      </c>
      <c r="W8" s="77">
        <v>112401</v>
      </c>
      <c r="X8" s="134">
        <f aca="true" t="shared" si="2" ref="X8:X15">SUM(V8:W8)</f>
        <v>5607126</v>
      </c>
      <c r="Y8" s="135">
        <v>7.992809287912326</v>
      </c>
      <c r="Z8" s="5"/>
      <c r="AA8" s="5"/>
      <c r="AB8" s="5"/>
      <c r="AC8" s="5"/>
      <c r="AD8" s="5"/>
      <c r="AE8" s="5"/>
      <c r="AF8" s="3"/>
    </row>
    <row r="9" spans="1:32" ht="30" customHeight="1">
      <c r="A9" s="19"/>
      <c r="B9" s="57" t="s">
        <v>28</v>
      </c>
      <c r="C9" s="31"/>
      <c r="D9" s="76">
        <v>12778030</v>
      </c>
      <c r="E9" s="133"/>
      <c r="F9" s="76">
        <v>70504</v>
      </c>
      <c r="G9" s="76">
        <v>1635</v>
      </c>
      <c r="H9" s="76">
        <f>3570+5016</f>
        <v>8586</v>
      </c>
      <c r="I9" s="76">
        <v>659</v>
      </c>
      <c r="J9" s="76">
        <v>1435</v>
      </c>
      <c r="K9" s="77">
        <f t="shared" si="0"/>
        <v>12860849</v>
      </c>
      <c r="L9" s="77">
        <v>337789</v>
      </c>
      <c r="M9" s="77">
        <v>6209</v>
      </c>
      <c r="N9" s="77">
        <v>504437</v>
      </c>
      <c r="O9" s="77">
        <v>62613</v>
      </c>
      <c r="P9" s="76">
        <v>23</v>
      </c>
      <c r="Q9" s="76">
        <f t="shared" si="1"/>
        <v>911071</v>
      </c>
      <c r="R9" s="76">
        <v>1050</v>
      </c>
      <c r="S9" s="76">
        <v>5565</v>
      </c>
      <c r="T9" s="76">
        <v>2163</v>
      </c>
      <c r="U9" s="82">
        <v>165</v>
      </c>
      <c r="V9" s="77">
        <v>11341615</v>
      </c>
      <c r="W9" s="77">
        <v>599220</v>
      </c>
      <c r="X9" s="134">
        <f t="shared" si="2"/>
        <v>11940835</v>
      </c>
      <c r="Y9" s="135">
        <v>7.997173764510045</v>
      </c>
      <c r="Z9" s="5"/>
      <c r="AA9" s="5"/>
      <c r="AB9" s="5"/>
      <c r="AC9" s="5"/>
      <c r="AD9" s="5"/>
      <c r="AE9" s="5"/>
      <c r="AF9" s="3"/>
    </row>
    <row r="10" spans="1:32" ht="30" customHeight="1">
      <c r="A10" s="19"/>
      <c r="B10" s="57" t="s">
        <v>27</v>
      </c>
      <c r="C10" s="31"/>
      <c r="D10" s="76">
        <v>10114377</v>
      </c>
      <c r="E10" s="133"/>
      <c r="F10" s="76">
        <v>37298</v>
      </c>
      <c r="G10" s="76">
        <v>717</v>
      </c>
      <c r="H10" s="76">
        <f>17253+2806</f>
        <v>20059</v>
      </c>
      <c r="I10" s="76">
        <v>668</v>
      </c>
      <c r="J10" s="76">
        <v>532</v>
      </c>
      <c r="K10" s="77">
        <f t="shared" si="0"/>
        <v>10173651</v>
      </c>
      <c r="L10" s="77">
        <v>112396</v>
      </c>
      <c r="M10" s="77">
        <v>4942</v>
      </c>
      <c r="N10" s="77">
        <v>342047</v>
      </c>
      <c r="O10" s="77">
        <v>104354</v>
      </c>
      <c r="P10" s="76">
        <v>18</v>
      </c>
      <c r="Q10" s="76">
        <f t="shared" si="1"/>
        <v>563757</v>
      </c>
      <c r="R10" s="76">
        <v>0</v>
      </c>
      <c r="S10" s="76">
        <v>3540</v>
      </c>
      <c r="T10" s="76">
        <v>1906</v>
      </c>
      <c r="U10" s="82">
        <v>0</v>
      </c>
      <c r="V10" s="77">
        <v>8866709</v>
      </c>
      <c r="W10" s="77">
        <v>737739</v>
      </c>
      <c r="X10" s="134">
        <f t="shared" si="2"/>
        <v>9604448</v>
      </c>
      <c r="Y10" s="135">
        <v>7.998328401701175</v>
      </c>
      <c r="Z10" s="5"/>
      <c r="AA10" s="5"/>
      <c r="AB10" s="5"/>
      <c r="AC10" s="5"/>
      <c r="AD10" s="5"/>
      <c r="AE10" s="5"/>
      <c r="AF10" s="3"/>
    </row>
    <row r="11" spans="1:32" ht="30" customHeight="1">
      <c r="A11" s="19"/>
      <c r="B11" s="57" t="s">
        <v>26</v>
      </c>
      <c r="C11" s="31"/>
      <c r="D11" s="76">
        <v>7592805</v>
      </c>
      <c r="E11" s="133"/>
      <c r="F11" s="76">
        <v>20277</v>
      </c>
      <c r="G11" s="76">
        <v>640</v>
      </c>
      <c r="H11" s="76">
        <f>3860+2934</f>
        <v>6794</v>
      </c>
      <c r="I11" s="76">
        <v>682</v>
      </c>
      <c r="J11" s="76">
        <v>548</v>
      </c>
      <c r="K11" s="77">
        <f t="shared" si="0"/>
        <v>7621746</v>
      </c>
      <c r="L11" s="77">
        <v>54766</v>
      </c>
      <c r="M11" s="77">
        <v>3949</v>
      </c>
      <c r="N11" s="77">
        <v>53588</v>
      </c>
      <c r="O11" s="77">
        <v>114550</v>
      </c>
      <c r="P11" s="76">
        <v>24</v>
      </c>
      <c r="Q11" s="76">
        <f t="shared" si="1"/>
        <v>226877</v>
      </c>
      <c r="R11" s="76">
        <v>0</v>
      </c>
      <c r="S11" s="76">
        <v>2670</v>
      </c>
      <c r="T11" s="76">
        <v>2014</v>
      </c>
      <c r="U11" s="82">
        <v>0</v>
      </c>
      <c r="V11" s="77">
        <v>7143183</v>
      </c>
      <c r="W11" s="77">
        <v>247002</v>
      </c>
      <c r="X11" s="134">
        <f t="shared" si="2"/>
        <v>7390185</v>
      </c>
      <c r="Y11" s="135">
        <v>7.998820437321319</v>
      </c>
      <c r="Z11" s="5"/>
      <c r="AA11" s="5"/>
      <c r="AB11" s="5"/>
      <c r="AC11" s="5"/>
      <c r="AD11" s="5"/>
      <c r="AE11" s="5"/>
      <c r="AF11" s="3"/>
    </row>
    <row r="12" spans="1:32" ht="30" customHeight="1">
      <c r="A12" s="19"/>
      <c r="B12" s="57" t="s">
        <v>25</v>
      </c>
      <c r="C12" s="37"/>
      <c r="D12" s="76">
        <v>5991196</v>
      </c>
      <c r="E12" s="133"/>
      <c r="F12" s="76">
        <v>49722</v>
      </c>
      <c r="G12" s="76">
        <v>770</v>
      </c>
      <c r="H12" s="76">
        <f>8501+4575</f>
        <v>13076</v>
      </c>
      <c r="I12" s="76">
        <v>1325</v>
      </c>
      <c r="J12" s="76">
        <v>350</v>
      </c>
      <c r="K12" s="77">
        <f t="shared" si="0"/>
        <v>6056439</v>
      </c>
      <c r="L12" s="77">
        <v>32798</v>
      </c>
      <c r="M12" s="77">
        <v>4682</v>
      </c>
      <c r="N12" s="77">
        <v>1532</v>
      </c>
      <c r="O12" s="77">
        <v>116887</v>
      </c>
      <c r="P12" s="76">
        <v>78</v>
      </c>
      <c r="Q12" s="76">
        <f t="shared" si="1"/>
        <v>155977</v>
      </c>
      <c r="R12" s="76">
        <v>0</v>
      </c>
      <c r="S12" s="76">
        <v>2773</v>
      </c>
      <c r="T12" s="76">
        <v>2268</v>
      </c>
      <c r="U12" s="82">
        <v>0</v>
      </c>
      <c r="V12" s="77">
        <v>5885413</v>
      </c>
      <c r="W12" s="77">
        <v>10008</v>
      </c>
      <c r="X12" s="134">
        <f t="shared" si="2"/>
        <v>5895421</v>
      </c>
      <c r="Y12" s="135">
        <v>7.999093780313403</v>
      </c>
      <c r="Z12" s="5"/>
      <c r="AA12" s="5"/>
      <c r="AB12" s="5"/>
      <c r="AC12" s="5"/>
      <c r="AD12" s="5"/>
      <c r="AE12" s="5"/>
      <c r="AF12" s="3"/>
    </row>
    <row r="13" spans="1:31" ht="30" customHeight="1">
      <c r="A13" s="19"/>
      <c r="B13" s="59" t="s">
        <v>24</v>
      </c>
      <c r="C13" s="37"/>
      <c r="D13" s="82">
        <v>2520183</v>
      </c>
      <c r="E13" s="136"/>
      <c r="F13" s="82">
        <v>23809</v>
      </c>
      <c r="G13" s="82">
        <v>268</v>
      </c>
      <c r="H13" s="76">
        <f>11969+2983</f>
        <v>14952</v>
      </c>
      <c r="I13" s="76">
        <v>382</v>
      </c>
      <c r="J13" s="82">
        <v>84</v>
      </c>
      <c r="K13" s="77">
        <f t="shared" si="0"/>
        <v>2559678</v>
      </c>
      <c r="L13" s="77">
        <v>10266</v>
      </c>
      <c r="M13" s="77">
        <v>3591</v>
      </c>
      <c r="N13" s="77">
        <v>74</v>
      </c>
      <c r="O13" s="77">
        <v>69495</v>
      </c>
      <c r="P13" s="82">
        <v>17</v>
      </c>
      <c r="Q13" s="76">
        <f t="shared" si="1"/>
        <v>83443</v>
      </c>
      <c r="R13" s="82">
        <v>0</v>
      </c>
      <c r="S13" s="82">
        <v>776</v>
      </c>
      <c r="T13" s="82">
        <v>1726</v>
      </c>
      <c r="U13" s="82">
        <v>0</v>
      </c>
      <c r="V13" s="77">
        <v>2473733</v>
      </c>
      <c r="W13" s="77">
        <v>0</v>
      </c>
      <c r="X13" s="134">
        <f t="shared" si="2"/>
        <v>2473733</v>
      </c>
      <c r="Y13" s="135">
        <v>7.999312343493381</v>
      </c>
      <c r="AB13" s="1"/>
      <c r="AE13" s="1"/>
    </row>
    <row r="14" spans="1:30" ht="30" customHeight="1">
      <c r="A14" s="19"/>
      <c r="B14" s="59" t="s">
        <v>23</v>
      </c>
      <c r="C14" s="37"/>
      <c r="D14" s="82">
        <v>2799181</v>
      </c>
      <c r="E14" s="136"/>
      <c r="F14" s="82">
        <v>31654</v>
      </c>
      <c r="G14" s="82">
        <v>5794</v>
      </c>
      <c r="H14" s="76">
        <f>21295+9425</f>
        <v>30720</v>
      </c>
      <c r="I14" s="76">
        <v>887</v>
      </c>
      <c r="J14" s="82">
        <v>167</v>
      </c>
      <c r="K14" s="77">
        <f t="shared" si="0"/>
        <v>2868403</v>
      </c>
      <c r="L14" s="77">
        <v>8474</v>
      </c>
      <c r="M14" s="77">
        <v>5510</v>
      </c>
      <c r="N14" s="77">
        <v>0</v>
      </c>
      <c r="O14" s="77">
        <v>94431</v>
      </c>
      <c r="P14" s="82">
        <v>0</v>
      </c>
      <c r="Q14" s="76">
        <f t="shared" si="1"/>
        <v>108415</v>
      </c>
      <c r="R14" s="82">
        <v>0</v>
      </c>
      <c r="S14" s="82">
        <v>2358</v>
      </c>
      <c r="T14" s="82">
        <v>2090</v>
      </c>
      <c r="U14" s="82">
        <v>0</v>
      </c>
      <c r="V14" s="77">
        <v>2755540</v>
      </c>
      <c r="W14" s="77">
        <v>0</v>
      </c>
      <c r="X14" s="134">
        <f t="shared" si="2"/>
        <v>2755540</v>
      </c>
      <c r="Y14" s="135">
        <v>7.99948125853263</v>
      </c>
      <c r="Z14" s="4"/>
      <c r="AA14" s="4"/>
      <c r="AC14" s="4"/>
      <c r="AD14" s="4"/>
    </row>
    <row r="15" spans="1:31" ht="30" customHeight="1">
      <c r="A15" s="19"/>
      <c r="B15" s="59" t="s">
        <v>60</v>
      </c>
      <c r="C15" s="37"/>
      <c r="D15" s="82">
        <v>7724224</v>
      </c>
      <c r="E15" s="136"/>
      <c r="F15" s="82">
        <v>68689</v>
      </c>
      <c r="G15" s="82">
        <v>6495</v>
      </c>
      <c r="H15" s="76">
        <f>38373+6093</f>
        <v>44466</v>
      </c>
      <c r="I15" s="76">
        <v>5470</v>
      </c>
      <c r="J15" s="82">
        <v>682</v>
      </c>
      <c r="K15" s="77">
        <f t="shared" si="0"/>
        <v>7850026</v>
      </c>
      <c r="L15" s="77">
        <v>10278</v>
      </c>
      <c r="M15" s="77">
        <v>20151</v>
      </c>
      <c r="N15" s="77">
        <v>0</v>
      </c>
      <c r="O15" s="77">
        <v>362767</v>
      </c>
      <c r="P15" s="82">
        <v>5</v>
      </c>
      <c r="Q15" s="76">
        <f t="shared" si="1"/>
        <v>393201</v>
      </c>
      <c r="R15" s="82">
        <v>0</v>
      </c>
      <c r="S15" s="82">
        <v>5542</v>
      </c>
      <c r="T15" s="82">
        <v>6506</v>
      </c>
      <c r="U15" s="82">
        <v>0</v>
      </c>
      <c r="V15" s="77">
        <v>7444777</v>
      </c>
      <c r="W15" s="77">
        <v>0</v>
      </c>
      <c r="X15" s="134">
        <f t="shared" si="2"/>
        <v>7444777</v>
      </c>
      <c r="Y15" s="135">
        <v>7.999770855120454</v>
      </c>
      <c r="AB15" s="9"/>
      <c r="AC15" s="9"/>
      <c r="AD15" s="9"/>
      <c r="AE15" s="9"/>
    </row>
    <row r="16" spans="1:38" ht="30" customHeight="1">
      <c r="A16" s="23"/>
      <c r="B16" s="25" t="s">
        <v>61</v>
      </c>
      <c r="C16" s="61"/>
      <c r="D16" s="86">
        <f>SUM(D7:D15)</f>
        <v>55609332</v>
      </c>
      <c r="E16" s="137"/>
      <c r="F16" s="86">
        <f aca="true" t="shared" si="3" ref="F16:X16">SUM(F7:F15)</f>
        <v>577631</v>
      </c>
      <c r="G16" s="86">
        <f t="shared" si="3"/>
        <v>19108</v>
      </c>
      <c r="H16" s="86">
        <f t="shared" si="3"/>
        <v>170298</v>
      </c>
      <c r="I16" s="86">
        <f t="shared" si="3"/>
        <v>11667</v>
      </c>
      <c r="J16" s="86">
        <f t="shared" si="3"/>
        <v>7760</v>
      </c>
      <c r="K16" s="86">
        <f t="shared" si="3"/>
        <v>56395796</v>
      </c>
      <c r="L16" s="86">
        <f t="shared" si="3"/>
        <v>1008812</v>
      </c>
      <c r="M16" s="86">
        <f t="shared" si="3"/>
        <v>53069</v>
      </c>
      <c r="N16" s="86">
        <f t="shared" si="3"/>
        <v>981962</v>
      </c>
      <c r="O16" s="86">
        <f t="shared" si="3"/>
        <v>940315</v>
      </c>
      <c r="P16" s="86">
        <f t="shared" si="3"/>
        <v>171</v>
      </c>
      <c r="Q16" s="86">
        <f t="shared" si="3"/>
        <v>2984329</v>
      </c>
      <c r="R16" s="86">
        <f t="shared" si="3"/>
        <v>5458</v>
      </c>
      <c r="S16" s="86">
        <f t="shared" si="3"/>
        <v>28046</v>
      </c>
      <c r="T16" s="86">
        <f t="shared" si="3"/>
        <v>22042</v>
      </c>
      <c r="U16" s="86">
        <f t="shared" si="3"/>
        <v>689</v>
      </c>
      <c r="V16" s="86">
        <f t="shared" si="3"/>
        <v>51631231</v>
      </c>
      <c r="W16" s="86">
        <f t="shared" si="3"/>
        <v>1724001</v>
      </c>
      <c r="X16" s="86">
        <f t="shared" si="3"/>
        <v>53355232</v>
      </c>
      <c r="Y16" s="392">
        <v>7.9978029025098385</v>
      </c>
      <c r="Z16" s="12"/>
      <c r="AA16" s="12"/>
      <c r="AB16" s="114"/>
      <c r="AC16" s="114"/>
      <c r="AD16" s="114"/>
      <c r="AE16" s="114"/>
      <c r="AF16" s="12"/>
      <c r="AG16" s="12"/>
      <c r="AH16" s="12"/>
      <c r="AI16" s="12"/>
      <c r="AJ16" s="12"/>
      <c r="AK16" s="12"/>
      <c r="AL16" s="12"/>
    </row>
    <row r="17" spans="1:31" ht="30" customHeight="1">
      <c r="A17" s="62"/>
      <c r="B17" s="43"/>
      <c r="D17" s="87"/>
      <c r="E17" s="87"/>
      <c r="F17" s="87"/>
      <c r="G17" s="87"/>
      <c r="H17" s="88"/>
      <c r="I17" s="88"/>
      <c r="J17" s="87"/>
      <c r="K17" s="90"/>
      <c r="L17" s="90"/>
      <c r="M17" s="90"/>
      <c r="N17" s="90"/>
      <c r="O17" s="90"/>
      <c r="P17" s="119"/>
      <c r="Q17" s="89"/>
      <c r="R17" s="90"/>
      <c r="S17" s="90"/>
      <c r="T17" s="89"/>
      <c r="U17" s="87"/>
      <c r="V17" s="90"/>
      <c r="W17" s="90"/>
      <c r="X17" s="138"/>
      <c r="Y17" s="138"/>
      <c r="AB17" s="14"/>
      <c r="AE17" s="13"/>
    </row>
    <row r="18" spans="1:25" ht="30" customHeight="1">
      <c r="A18" s="63"/>
      <c r="B18" s="58" t="s">
        <v>194</v>
      </c>
      <c r="C18" s="64"/>
      <c r="D18" s="94">
        <f>SUM(D7:D9)</f>
        <v>18867366</v>
      </c>
      <c r="E18" s="139"/>
      <c r="F18" s="94">
        <f aca="true" t="shared" si="4" ref="F18:X18">SUM(F7:F9)</f>
        <v>346182</v>
      </c>
      <c r="G18" s="94">
        <f t="shared" si="4"/>
        <v>4424</v>
      </c>
      <c r="H18" s="94">
        <f t="shared" si="4"/>
        <v>40231</v>
      </c>
      <c r="I18" s="94">
        <f t="shared" si="4"/>
        <v>2253</v>
      </c>
      <c r="J18" s="94">
        <f t="shared" si="4"/>
        <v>5397</v>
      </c>
      <c r="K18" s="94">
        <f t="shared" si="4"/>
        <v>19265853</v>
      </c>
      <c r="L18" s="94">
        <f t="shared" si="4"/>
        <v>779834</v>
      </c>
      <c r="M18" s="94">
        <f t="shared" si="4"/>
        <v>10244</v>
      </c>
      <c r="N18" s="94">
        <f t="shared" si="4"/>
        <v>584721</v>
      </c>
      <c r="O18" s="94">
        <f t="shared" si="4"/>
        <v>77831</v>
      </c>
      <c r="P18" s="94">
        <f t="shared" si="4"/>
        <v>29</v>
      </c>
      <c r="Q18" s="94">
        <f t="shared" si="4"/>
        <v>1452659</v>
      </c>
      <c r="R18" s="94">
        <f t="shared" si="4"/>
        <v>5458</v>
      </c>
      <c r="S18" s="94">
        <f t="shared" si="4"/>
        <v>10387</v>
      </c>
      <c r="T18" s="94">
        <f t="shared" si="4"/>
        <v>5532</v>
      </c>
      <c r="U18" s="94">
        <f t="shared" si="4"/>
        <v>689</v>
      </c>
      <c r="V18" s="94">
        <f t="shared" si="4"/>
        <v>17061876</v>
      </c>
      <c r="W18" s="94">
        <f t="shared" si="4"/>
        <v>729252</v>
      </c>
      <c r="X18" s="94">
        <f t="shared" si="4"/>
        <v>17791128</v>
      </c>
      <c r="Y18" s="378">
        <v>7.995468299885562</v>
      </c>
    </row>
    <row r="19" spans="1:25" ht="30" customHeight="1">
      <c r="A19" s="19"/>
      <c r="B19" s="59" t="s">
        <v>195</v>
      </c>
      <c r="C19" s="37"/>
      <c r="D19" s="82">
        <f>SUM(D10:D13)</f>
        <v>26218561</v>
      </c>
      <c r="E19" s="136"/>
      <c r="F19" s="82">
        <f aca="true" t="shared" si="5" ref="F19:X19">SUM(F10:F13)</f>
        <v>131106</v>
      </c>
      <c r="G19" s="82">
        <f t="shared" si="5"/>
        <v>2395</v>
      </c>
      <c r="H19" s="82">
        <f t="shared" si="5"/>
        <v>54881</v>
      </c>
      <c r="I19" s="82">
        <f t="shared" si="5"/>
        <v>3057</v>
      </c>
      <c r="J19" s="82">
        <f t="shared" si="5"/>
        <v>1514</v>
      </c>
      <c r="K19" s="82">
        <f t="shared" si="5"/>
        <v>26411514</v>
      </c>
      <c r="L19" s="82">
        <f t="shared" si="5"/>
        <v>210226</v>
      </c>
      <c r="M19" s="82">
        <f t="shared" si="5"/>
        <v>17164</v>
      </c>
      <c r="N19" s="82">
        <f t="shared" si="5"/>
        <v>397241</v>
      </c>
      <c r="O19" s="82">
        <f t="shared" si="5"/>
        <v>405286</v>
      </c>
      <c r="P19" s="82">
        <f t="shared" si="5"/>
        <v>137</v>
      </c>
      <c r="Q19" s="82">
        <f t="shared" si="5"/>
        <v>1030054</v>
      </c>
      <c r="R19" s="82">
        <f t="shared" si="5"/>
        <v>0</v>
      </c>
      <c r="S19" s="82">
        <f t="shared" si="5"/>
        <v>9759</v>
      </c>
      <c r="T19" s="82">
        <f t="shared" si="5"/>
        <v>7914</v>
      </c>
      <c r="U19" s="82">
        <f t="shared" si="5"/>
        <v>0</v>
      </c>
      <c r="V19" s="82">
        <f t="shared" si="5"/>
        <v>24369038</v>
      </c>
      <c r="W19" s="82">
        <f t="shared" si="5"/>
        <v>994749</v>
      </c>
      <c r="X19" s="82">
        <f t="shared" si="5"/>
        <v>25363787</v>
      </c>
      <c r="Y19" s="135">
        <v>7.998745953322467</v>
      </c>
    </row>
    <row r="20" spans="1:25" ht="30" customHeight="1">
      <c r="A20" s="66"/>
      <c r="B20" s="59" t="s">
        <v>196</v>
      </c>
      <c r="C20" s="37"/>
      <c r="D20" s="82">
        <f>D14</f>
        <v>2799181</v>
      </c>
      <c r="E20" s="136"/>
      <c r="F20" s="82">
        <f aca="true" t="shared" si="6" ref="F20:X20">F14</f>
        <v>31654</v>
      </c>
      <c r="G20" s="82">
        <f t="shared" si="6"/>
        <v>5794</v>
      </c>
      <c r="H20" s="82">
        <f t="shared" si="6"/>
        <v>30720</v>
      </c>
      <c r="I20" s="82">
        <f t="shared" si="6"/>
        <v>887</v>
      </c>
      <c r="J20" s="82">
        <f t="shared" si="6"/>
        <v>167</v>
      </c>
      <c r="K20" s="82">
        <f t="shared" si="6"/>
        <v>2868403</v>
      </c>
      <c r="L20" s="82">
        <f t="shared" si="6"/>
        <v>8474</v>
      </c>
      <c r="M20" s="82">
        <f t="shared" si="6"/>
        <v>5510</v>
      </c>
      <c r="N20" s="82">
        <f t="shared" si="6"/>
        <v>0</v>
      </c>
      <c r="O20" s="82">
        <f t="shared" si="6"/>
        <v>94431</v>
      </c>
      <c r="P20" s="82">
        <f t="shared" si="6"/>
        <v>0</v>
      </c>
      <c r="Q20" s="82">
        <f t="shared" si="6"/>
        <v>108415</v>
      </c>
      <c r="R20" s="82">
        <f t="shared" si="6"/>
        <v>0</v>
      </c>
      <c r="S20" s="82">
        <f t="shared" si="6"/>
        <v>2358</v>
      </c>
      <c r="T20" s="82">
        <f t="shared" si="6"/>
        <v>2090</v>
      </c>
      <c r="U20" s="82">
        <f t="shared" si="6"/>
        <v>0</v>
      </c>
      <c r="V20" s="82">
        <f t="shared" si="6"/>
        <v>2755540</v>
      </c>
      <c r="W20" s="82">
        <f t="shared" si="6"/>
        <v>0</v>
      </c>
      <c r="X20" s="82">
        <f t="shared" si="6"/>
        <v>2755540</v>
      </c>
      <c r="Y20" s="135">
        <v>7.99948125853263</v>
      </c>
    </row>
    <row r="21" spans="1:25" ht="30" customHeight="1">
      <c r="A21" s="23"/>
      <c r="B21" s="60" t="s">
        <v>197</v>
      </c>
      <c r="C21" s="52"/>
      <c r="D21" s="95">
        <f>D15</f>
        <v>7724224</v>
      </c>
      <c r="E21" s="140"/>
      <c r="F21" s="95">
        <f aca="true" t="shared" si="7" ref="F21:X21">F15</f>
        <v>68689</v>
      </c>
      <c r="G21" s="95">
        <f t="shared" si="7"/>
        <v>6495</v>
      </c>
      <c r="H21" s="95">
        <f t="shared" si="7"/>
        <v>44466</v>
      </c>
      <c r="I21" s="95">
        <f t="shared" si="7"/>
        <v>5470</v>
      </c>
      <c r="J21" s="95">
        <f t="shared" si="7"/>
        <v>682</v>
      </c>
      <c r="K21" s="95">
        <f t="shared" si="7"/>
        <v>7850026</v>
      </c>
      <c r="L21" s="95">
        <f t="shared" si="7"/>
        <v>10278</v>
      </c>
      <c r="M21" s="95">
        <f t="shared" si="7"/>
        <v>20151</v>
      </c>
      <c r="N21" s="95">
        <f t="shared" si="7"/>
        <v>0</v>
      </c>
      <c r="O21" s="95">
        <f t="shared" si="7"/>
        <v>362767</v>
      </c>
      <c r="P21" s="95">
        <f t="shared" si="7"/>
        <v>5</v>
      </c>
      <c r="Q21" s="95">
        <f t="shared" si="7"/>
        <v>393201</v>
      </c>
      <c r="R21" s="95">
        <f t="shared" si="7"/>
        <v>0</v>
      </c>
      <c r="S21" s="95">
        <f t="shared" si="7"/>
        <v>5542</v>
      </c>
      <c r="T21" s="95">
        <f t="shared" si="7"/>
        <v>6506</v>
      </c>
      <c r="U21" s="95">
        <f t="shared" si="7"/>
        <v>0</v>
      </c>
      <c r="V21" s="95">
        <f t="shared" si="7"/>
        <v>7444777</v>
      </c>
      <c r="W21" s="95">
        <f t="shared" si="7"/>
        <v>0</v>
      </c>
      <c r="X21" s="95">
        <f t="shared" si="7"/>
        <v>7444777</v>
      </c>
      <c r="Y21" s="392">
        <v>7.999770855120454</v>
      </c>
    </row>
    <row r="22" spans="4:25" ht="19.5" customHeight="1"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</row>
    <row r="23" spans="21:25" ht="19.5" customHeight="1">
      <c r="U23" s="141"/>
      <c r="V23" s="141"/>
      <c r="W23" s="141"/>
      <c r="X23" s="141"/>
      <c r="Y23" s="141"/>
    </row>
    <row r="24" spans="21:25" ht="19.5" customHeight="1">
      <c r="U24" s="141"/>
      <c r="V24" s="141"/>
      <c r="W24" s="141"/>
      <c r="X24" s="141"/>
      <c r="Y24" s="141"/>
    </row>
    <row r="25" spans="21:25" ht="19.5" customHeight="1">
      <c r="U25" s="141"/>
      <c r="V25" s="141"/>
      <c r="W25" s="141"/>
      <c r="X25" s="141"/>
      <c r="Y25" s="141"/>
    </row>
    <row r="26" spans="21:25" ht="19.5" customHeight="1">
      <c r="U26" s="141"/>
      <c r="V26" s="141"/>
      <c r="W26" s="141"/>
      <c r="X26" s="141"/>
      <c r="Y26" s="141"/>
    </row>
    <row r="27" spans="21:25" ht="19.5" customHeight="1">
      <c r="U27" s="141"/>
      <c r="V27" s="141"/>
      <c r="W27" s="141"/>
      <c r="X27" s="141"/>
      <c r="Y27" s="141"/>
    </row>
    <row r="28" spans="21:25" ht="19.5" customHeight="1">
      <c r="U28" s="141"/>
      <c r="V28" s="141"/>
      <c r="W28" s="141"/>
      <c r="X28" s="141"/>
      <c r="Y28" s="141"/>
    </row>
    <row r="29" spans="21:25" ht="19.5" customHeight="1">
      <c r="U29" s="141"/>
      <c r="V29" s="141"/>
      <c r="W29" s="141"/>
      <c r="X29" s="141"/>
      <c r="Y29" s="141"/>
    </row>
    <row r="30" spans="21:25" ht="19.5" customHeight="1">
      <c r="U30" s="141"/>
      <c r="V30" s="141"/>
      <c r="W30" s="141"/>
      <c r="X30" s="141"/>
      <c r="Y30" s="141"/>
    </row>
    <row r="31" spans="21:25" ht="19.5" customHeight="1">
      <c r="U31" s="141"/>
      <c r="V31" s="141"/>
      <c r="W31" s="141"/>
      <c r="X31" s="141"/>
      <c r="Y31" s="141"/>
    </row>
    <row r="32" spans="21:25" ht="19.5" customHeight="1">
      <c r="U32" s="141"/>
      <c r="V32" s="141"/>
      <c r="W32" s="141"/>
      <c r="X32" s="141"/>
      <c r="Y32" s="141"/>
    </row>
    <row r="33" spans="21:25" ht="19.5" customHeight="1">
      <c r="U33" s="141"/>
      <c r="V33" s="141"/>
      <c r="W33" s="141"/>
      <c r="X33" s="141"/>
      <c r="Y33" s="141"/>
    </row>
    <row r="34" spans="21:25" ht="19.5" customHeight="1">
      <c r="U34" s="141"/>
      <c r="V34" s="141"/>
      <c r="W34" s="141"/>
      <c r="X34" s="141"/>
      <c r="Y34" s="141"/>
    </row>
    <row r="35" spans="21:25" ht="19.5" customHeight="1">
      <c r="U35" s="141"/>
      <c r="V35" s="141"/>
      <c r="W35" s="141"/>
      <c r="X35" s="141"/>
      <c r="Y35" s="141"/>
    </row>
    <row r="36" spans="21:25" ht="19.5" customHeight="1">
      <c r="U36" s="141"/>
      <c r="V36" s="141"/>
      <c r="W36" s="141"/>
      <c r="X36" s="141"/>
      <c r="Y36" s="141"/>
    </row>
    <row r="37" spans="21:25" ht="19.5" customHeight="1">
      <c r="U37" s="141"/>
      <c r="V37" s="141"/>
      <c r="W37" s="141"/>
      <c r="X37" s="141"/>
      <c r="Y37" s="141"/>
    </row>
  </sheetData>
  <sheetProtection/>
  <mergeCells count="25">
    <mergeCell ref="V3:X3"/>
    <mergeCell ref="G5:G6"/>
    <mergeCell ref="H5:H6"/>
    <mergeCell ref="I5:I6"/>
    <mergeCell ref="O4:O6"/>
    <mergeCell ref="K4:K6"/>
    <mergeCell ref="N4:N6"/>
    <mergeCell ref="L4:L6"/>
    <mergeCell ref="M4:M6"/>
    <mergeCell ref="A3:C6"/>
    <mergeCell ref="D5:D6"/>
    <mergeCell ref="E5:E6"/>
    <mergeCell ref="F5:F6"/>
    <mergeCell ref="D3:K3"/>
    <mergeCell ref="J5:J6"/>
    <mergeCell ref="Y3:Y6"/>
    <mergeCell ref="Q4:Q6"/>
    <mergeCell ref="V4:W5"/>
    <mergeCell ref="X4:X6"/>
    <mergeCell ref="R3:R6"/>
    <mergeCell ref="S3:S6"/>
    <mergeCell ref="L3:Q3"/>
    <mergeCell ref="P4:P6"/>
    <mergeCell ref="T3:T6"/>
    <mergeCell ref="U3:U6"/>
  </mergeCells>
  <printOptions/>
  <pageMargins left="0.31496062992125984" right="0.1968503937007874" top="0.7874015748031497" bottom="0.1968503937007874" header="0.5118110236220472" footer="0.3937007874015748"/>
  <pageSetup firstPageNumber="25" useFirstPageNumber="1" fitToHeight="1" fitToWidth="1" horizontalDpi="600" verticalDpi="600" orientation="landscape" paperSize="9" scale="67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showGridLines="0" view="pageBreakPreview" zoomScaleSheetLayoutView="100" zoomScalePageLayoutView="0" workbookViewId="0" topLeftCell="A1">
      <selection activeCell="AF6" sqref="AF6"/>
    </sheetView>
  </sheetViews>
  <sheetFormatPr defaultColWidth="10.625" defaultRowHeight="19.5" customHeight="1"/>
  <cols>
    <col min="1" max="1" width="0.6171875" style="144" customWidth="1"/>
    <col min="2" max="2" width="8.75390625" style="144" customWidth="1"/>
    <col min="3" max="4" width="4.375" style="144" customWidth="1"/>
    <col min="5" max="5" width="0.6171875" style="144" customWidth="1"/>
    <col min="6" max="6" width="0.875" style="144" hidden="1" customWidth="1"/>
    <col min="7" max="7" width="10.00390625" style="144" hidden="1" customWidth="1"/>
    <col min="8" max="8" width="2.875" style="144" hidden="1" customWidth="1"/>
    <col min="9" max="9" width="5.625" style="144" hidden="1" customWidth="1"/>
    <col min="10" max="10" width="9.625" style="144" hidden="1" customWidth="1"/>
    <col min="11" max="11" width="1.625" style="144" hidden="1" customWidth="1"/>
    <col min="12" max="12" width="5.625" style="144" hidden="1" customWidth="1"/>
    <col min="13" max="13" width="9.625" style="144" hidden="1" customWidth="1"/>
    <col min="14" max="14" width="1.625" style="144" hidden="1" customWidth="1"/>
    <col min="15" max="15" width="5.625" style="144" hidden="1" customWidth="1"/>
    <col min="16" max="16" width="9.625" style="144" hidden="1" customWidth="1"/>
    <col min="17" max="17" width="1.625" style="144" hidden="1" customWidth="1"/>
    <col min="18" max="18" width="5.625" style="144" customWidth="1"/>
    <col min="19" max="19" width="9.625" style="144" customWidth="1"/>
    <col min="20" max="20" width="1.625" style="144" customWidth="1"/>
    <col min="21" max="21" width="5.625" style="144" customWidth="1"/>
    <col min="22" max="22" width="9.625" style="144" customWidth="1"/>
    <col min="23" max="23" width="1.625" style="144" customWidth="1"/>
    <col min="24" max="24" width="5.625" style="144" customWidth="1"/>
    <col min="25" max="25" width="9.625" style="144" customWidth="1"/>
    <col min="26" max="26" width="1.625" style="144" customWidth="1"/>
    <col min="27" max="27" width="5.625" style="144" customWidth="1"/>
    <col min="28" max="28" width="9.625" style="144" customWidth="1"/>
    <col min="29" max="29" width="1.625" style="144" customWidth="1"/>
    <col min="30" max="16384" width="10.625" style="144" customWidth="1"/>
  </cols>
  <sheetData>
    <row r="1" spans="1:5" ht="22.5" customHeight="1">
      <c r="A1" s="142" t="s">
        <v>89</v>
      </c>
      <c r="B1" s="142"/>
      <c r="C1" s="143"/>
      <c r="D1" s="143"/>
      <c r="E1" s="143"/>
    </row>
    <row r="2" spans="1:26" ht="17.25" customHeight="1">
      <c r="A2" s="143"/>
      <c r="B2" s="143"/>
      <c r="C2" s="143"/>
      <c r="D2" s="143"/>
      <c r="E2" s="143"/>
      <c r="P2" s="282"/>
      <c r="Q2" s="282"/>
      <c r="R2" s="703" t="s">
        <v>239</v>
      </c>
      <c r="S2" s="703"/>
      <c r="T2" s="703"/>
      <c r="U2" s="703"/>
      <c r="V2" s="703"/>
      <c r="W2" s="703"/>
      <c r="X2" s="703"/>
      <c r="Y2" s="703"/>
      <c r="Z2" s="703"/>
    </row>
    <row r="3" spans="1:29" ht="30" customHeight="1">
      <c r="A3" s="744" t="s">
        <v>90</v>
      </c>
      <c r="B3" s="745"/>
      <c r="C3" s="745"/>
      <c r="D3" s="745"/>
      <c r="E3" s="746"/>
      <c r="F3" s="658" t="s">
        <v>186</v>
      </c>
      <c r="G3" s="659"/>
      <c r="H3" s="706"/>
      <c r="I3" s="658" t="s">
        <v>201</v>
      </c>
      <c r="J3" s="659"/>
      <c r="K3" s="706"/>
      <c r="L3" s="658" t="s">
        <v>224</v>
      </c>
      <c r="M3" s="659"/>
      <c r="N3" s="706"/>
      <c r="O3" s="658" t="s">
        <v>231</v>
      </c>
      <c r="P3" s="659"/>
      <c r="Q3" s="706"/>
      <c r="R3" s="658" t="s">
        <v>241</v>
      </c>
      <c r="S3" s="659"/>
      <c r="T3" s="706"/>
      <c r="U3" s="658" t="s">
        <v>318</v>
      </c>
      <c r="V3" s="659"/>
      <c r="W3" s="706"/>
      <c r="X3" s="658" t="s">
        <v>328</v>
      </c>
      <c r="Y3" s="659"/>
      <c r="Z3" s="706"/>
      <c r="AA3" s="658" t="s">
        <v>370</v>
      </c>
      <c r="AB3" s="659"/>
      <c r="AC3" s="695"/>
    </row>
    <row r="4" spans="1:38" ht="30" customHeight="1">
      <c r="A4" s="145"/>
      <c r="B4" s="738" t="s">
        <v>91</v>
      </c>
      <c r="C4" s="738"/>
      <c r="D4" s="738"/>
      <c r="E4" s="146"/>
      <c r="F4" s="718">
        <v>173</v>
      </c>
      <c r="G4" s="719"/>
      <c r="H4" s="720"/>
      <c r="I4" s="718">
        <v>105</v>
      </c>
      <c r="J4" s="719"/>
      <c r="K4" s="720"/>
      <c r="L4" s="696">
        <v>94</v>
      </c>
      <c r="M4" s="697"/>
      <c r="N4" s="705"/>
      <c r="O4" s="696">
        <v>75</v>
      </c>
      <c r="P4" s="697"/>
      <c r="Q4" s="705"/>
      <c r="R4" s="696">
        <v>90</v>
      </c>
      <c r="S4" s="697"/>
      <c r="T4" s="705"/>
      <c r="U4" s="696">
        <v>92</v>
      </c>
      <c r="V4" s="697"/>
      <c r="W4" s="705"/>
      <c r="X4" s="696">
        <v>84</v>
      </c>
      <c r="Y4" s="697"/>
      <c r="Z4" s="705"/>
      <c r="AA4" s="696">
        <v>74</v>
      </c>
      <c r="AB4" s="697"/>
      <c r="AC4" s="698"/>
      <c r="AD4" s="147"/>
      <c r="AL4" s="147"/>
    </row>
    <row r="5" spans="1:38" ht="30" customHeight="1">
      <c r="A5" s="155"/>
      <c r="B5" s="737" t="s">
        <v>92</v>
      </c>
      <c r="C5" s="737"/>
      <c r="D5" s="737"/>
      <c r="E5" s="156"/>
      <c r="F5" s="721">
        <v>7054</v>
      </c>
      <c r="G5" s="722"/>
      <c r="H5" s="723"/>
      <c r="I5" s="721">
        <v>4265</v>
      </c>
      <c r="J5" s="722"/>
      <c r="K5" s="723"/>
      <c r="L5" s="699">
        <v>3435</v>
      </c>
      <c r="M5" s="700"/>
      <c r="N5" s="717"/>
      <c r="O5" s="699">
        <v>3064</v>
      </c>
      <c r="P5" s="700"/>
      <c r="Q5" s="717"/>
      <c r="R5" s="699">
        <v>3168</v>
      </c>
      <c r="S5" s="700"/>
      <c r="T5" s="717"/>
      <c r="U5" s="699">
        <v>5061</v>
      </c>
      <c r="V5" s="700"/>
      <c r="W5" s="717"/>
      <c r="X5" s="699">
        <v>4404</v>
      </c>
      <c r="Y5" s="700"/>
      <c r="Z5" s="717"/>
      <c r="AA5" s="699">
        <v>3618</v>
      </c>
      <c r="AB5" s="700"/>
      <c r="AC5" s="701"/>
      <c r="AD5" s="152"/>
      <c r="AE5" s="148"/>
      <c r="AF5" s="148"/>
      <c r="AG5" s="149"/>
      <c r="AH5" s="149"/>
      <c r="AI5" s="153"/>
      <c r="AL5" s="154"/>
    </row>
    <row r="6" spans="1:38" ht="33" customHeight="1">
      <c r="A6" s="597" t="s">
        <v>463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X6" s="147"/>
      <c r="Y6" s="147"/>
      <c r="AA6" s="147"/>
      <c r="AB6" s="147"/>
      <c r="AD6" s="157"/>
      <c r="AE6" s="159"/>
      <c r="AF6" s="159"/>
      <c r="AG6" s="149"/>
      <c r="AH6" s="149"/>
      <c r="AI6" s="160"/>
      <c r="AL6" s="161"/>
    </row>
    <row r="7" spans="5:38" ht="30" customHeight="1"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U7" s="162"/>
      <c r="V7" s="162"/>
      <c r="X7" s="162"/>
      <c r="Y7" s="162"/>
      <c r="AA7" s="162"/>
      <c r="AB7" s="162"/>
      <c r="AD7" s="157"/>
      <c r="AE7" s="159"/>
      <c r="AF7" s="159"/>
      <c r="AG7" s="149"/>
      <c r="AH7" s="149"/>
      <c r="AI7" s="163"/>
      <c r="AL7" s="161"/>
    </row>
    <row r="8" spans="1:38" ht="22.5" customHeight="1">
      <c r="A8" s="142" t="s">
        <v>93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U8" s="151"/>
      <c r="V8" s="151"/>
      <c r="X8" s="151"/>
      <c r="Y8" s="151"/>
      <c r="AA8" s="151"/>
      <c r="AB8" s="151"/>
      <c r="AD8" s="157"/>
      <c r="AE8" s="148"/>
      <c r="AF8" s="148"/>
      <c r="AG8" s="149"/>
      <c r="AH8" s="149"/>
      <c r="AI8" s="153"/>
      <c r="AL8" s="154"/>
    </row>
    <row r="9" spans="1:38" ht="18" customHeight="1">
      <c r="A9" s="143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282"/>
      <c r="Q9" s="282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 t="s">
        <v>240</v>
      </c>
      <c r="AD9" s="157"/>
      <c r="AE9" s="148"/>
      <c r="AF9" s="148"/>
      <c r="AG9" s="149"/>
      <c r="AH9" s="149"/>
      <c r="AI9" s="153"/>
      <c r="AL9" s="154"/>
    </row>
    <row r="10" spans="1:38" ht="25.5" customHeight="1">
      <c r="A10" s="744" t="s">
        <v>90</v>
      </c>
      <c r="B10" s="745"/>
      <c r="C10" s="745"/>
      <c r="D10" s="745"/>
      <c r="E10" s="746"/>
      <c r="F10" s="658" t="s">
        <v>201</v>
      </c>
      <c r="G10" s="659"/>
      <c r="H10" s="706"/>
      <c r="I10" s="658" t="s">
        <v>219</v>
      </c>
      <c r="J10" s="659"/>
      <c r="K10" s="706"/>
      <c r="L10" s="599" t="s">
        <v>231</v>
      </c>
      <c r="M10" s="600"/>
      <c r="N10" s="724"/>
      <c r="O10" s="600" t="s">
        <v>241</v>
      </c>
      <c r="P10" s="600"/>
      <c r="Q10" s="600"/>
      <c r="R10" s="599" t="s">
        <v>318</v>
      </c>
      <c r="S10" s="600"/>
      <c r="T10" s="724"/>
      <c r="U10" s="599" t="s">
        <v>328</v>
      </c>
      <c r="V10" s="600"/>
      <c r="W10" s="724"/>
      <c r="X10" s="600" t="s">
        <v>366</v>
      </c>
      <c r="Y10" s="600"/>
      <c r="Z10" s="600"/>
      <c r="AA10" s="599" t="s">
        <v>371</v>
      </c>
      <c r="AB10" s="600"/>
      <c r="AC10" s="601"/>
      <c r="AD10" s="157"/>
      <c r="AE10" s="148"/>
      <c r="AF10" s="148"/>
      <c r="AG10" s="149"/>
      <c r="AH10" s="149"/>
      <c r="AI10" s="158"/>
      <c r="AL10" s="154"/>
    </row>
    <row r="11" spans="1:38" ht="22.5" customHeight="1">
      <c r="A11" s="164"/>
      <c r="B11" s="710" t="s">
        <v>94</v>
      </c>
      <c r="C11" s="710"/>
      <c r="D11" s="710"/>
      <c r="E11" s="165"/>
      <c r="F11" s="711">
        <v>61124782</v>
      </c>
      <c r="G11" s="712"/>
      <c r="H11" s="713"/>
      <c r="I11" s="711">
        <v>63817199</v>
      </c>
      <c r="J11" s="712"/>
      <c r="K11" s="713"/>
      <c r="L11" s="680">
        <v>65667295</v>
      </c>
      <c r="M11" s="681"/>
      <c r="N11" s="753"/>
      <c r="O11" s="680">
        <v>66434600</v>
      </c>
      <c r="P11" s="681"/>
      <c r="Q11" s="753"/>
      <c r="R11" s="680">
        <v>67951737</v>
      </c>
      <c r="S11" s="681"/>
      <c r="T11" s="753"/>
      <c r="U11" s="680">
        <v>68832934</v>
      </c>
      <c r="V11" s="681"/>
      <c r="W11" s="753"/>
      <c r="X11" s="681">
        <v>69589857</v>
      </c>
      <c r="Y11" s="681"/>
      <c r="Z11" s="681"/>
      <c r="AA11" s="680">
        <v>68114260</v>
      </c>
      <c r="AB11" s="681"/>
      <c r="AC11" s="682"/>
      <c r="AE11" s="148"/>
      <c r="AF11" s="148"/>
      <c r="AG11" s="148"/>
      <c r="AH11" s="148"/>
      <c r="AI11" s="148"/>
      <c r="AJ11" s="148"/>
      <c r="AK11" s="148"/>
      <c r="AL11" s="148"/>
    </row>
    <row r="12" spans="1:38" ht="22.5" customHeight="1">
      <c r="A12" s="145"/>
      <c r="B12" s="710" t="s">
        <v>95</v>
      </c>
      <c r="C12" s="710"/>
      <c r="D12" s="710"/>
      <c r="E12" s="166"/>
      <c r="F12" s="714">
        <v>36908470</v>
      </c>
      <c r="G12" s="715"/>
      <c r="H12" s="716"/>
      <c r="I12" s="714">
        <v>38524923</v>
      </c>
      <c r="J12" s="715"/>
      <c r="K12" s="716"/>
      <c r="L12" s="683">
        <v>39598705</v>
      </c>
      <c r="M12" s="684"/>
      <c r="N12" s="708"/>
      <c r="O12" s="683">
        <v>40061193</v>
      </c>
      <c r="P12" s="684"/>
      <c r="Q12" s="708"/>
      <c r="R12" s="683">
        <v>40973541</v>
      </c>
      <c r="S12" s="684"/>
      <c r="T12" s="708"/>
      <c r="U12" s="683">
        <v>53179355</v>
      </c>
      <c r="V12" s="684"/>
      <c r="W12" s="708"/>
      <c r="X12" s="684">
        <v>55426324</v>
      </c>
      <c r="Y12" s="684"/>
      <c r="Z12" s="684"/>
      <c r="AA12" s="683">
        <v>54260211</v>
      </c>
      <c r="AB12" s="684"/>
      <c r="AC12" s="685"/>
      <c r="AD12" s="152"/>
      <c r="AE12" s="167"/>
      <c r="AF12" s="167"/>
      <c r="AG12" s="167"/>
      <c r="AH12" s="167"/>
      <c r="AI12" s="167"/>
      <c r="AJ12" s="167"/>
      <c r="AK12" s="167"/>
      <c r="AL12" s="167"/>
    </row>
    <row r="13" spans="1:39" ht="22.5" customHeight="1">
      <c r="A13" s="145"/>
      <c r="B13" s="710" t="s">
        <v>96</v>
      </c>
      <c r="C13" s="710"/>
      <c r="D13" s="710"/>
      <c r="E13" s="166"/>
      <c r="F13" s="725">
        <v>24216312</v>
      </c>
      <c r="G13" s="726"/>
      <c r="H13" s="727"/>
      <c r="I13" s="725">
        <v>25292276</v>
      </c>
      <c r="J13" s="726"/>
      <c r="K13" s="727"/>
      <c r="L13" s="683">
        <v>26068590</v>
      </c>
      <c r="M13" s="684"/>
      <c r="N13" s="708"/>
      <c r="O13" s="683">
        <v>26373407</v>
      </c>
      <c r="P13" s="684"/>
      <c r="Q13" s="708"/>
      <c r="R13" s="683">
        <v>26978196</v>
      </c>
      <c r="S13" s="684"/>
      <c r="T13" s="708"/>
      <c r="U13" s="683">
        <v>15653579</v>
      </c>
      <c r="V13" s="684"/>
      <c r="W13" s="708"/>
      <c r="X13" s="684">
        <v>14163533</v>
      </c>
      <c r="Y13" s="684"/>
      <c r="Z13" s="684"/>
      <c r="AA13" s="683">
        <f>AA11-AA12</f>
        <v>13854049</v>
      </c>
      <c r="AB13" s="684"/>
      <c r="AC13" s="685"/>
      <c r="AD13" s="151"/>
      <c r="AE13" s="157"/>
      <c r="AF13" s="148"/>
      <c r="AG13" s="148"/>
      <c r="AH13" s="148"/>
      <c r="AI13" s="148"/>
      <c r="AJ13" s="148"/>
      <c r="AK13" s="148"/>
      <c r="AL13" s="148"/>
      <c r="AM13" s="148"/>
    </row>
    <row r="14" spans="1:39" ht="22.5" customHeight="1">
      <c r="A14" s="741" t="s">
        <v>97</v>
      </c>
      <c r="B14" s="739"/>
      <c r="C14" s="740" t="s">
        <v>95</v>
      </c>
      <c r="D14" s="735"/>
      <c r="E14" s="166"/>
      <c r="F14" s="729">
        <v>60.4</v>
      </c>
      <c r="G14" s="730"/>
      <c r="H14" s="731"/>
      <c r="I14" s="729">
        <v>60.4</v>
      </c>
      <c r="J14" s="730"/>
      <c r="K14" s="731"/>
      <c r="L14" s="686">
        <v>60.302019445143884</v>
      </c>
      <c r="M14" s="687"/>
      <c r="N14" s="707"/>
      <c r="O14" s="686">
        <v>60.3</v>
      </c>
      <c r="P14" s="687"/>
      <c r="Q14" s="707"/>
      <c r="R14" s="686">
        <v>60.29800386118165</v>
      </c>
      <c r="S14" s="687"/>
      <c r="T14" s="707"/>
      <c r="U14" s="686">
        <v>77.3</v>
      </c>
      <c r="V14" s="687"/>
      <c r="W14" s="707"/>
      <c r="X14" s="687">
        <v>79.6</v>
      </c>
      <c r="Y14" s="687"/>
      <c r="Z14" s="687"/>
      <c r="AA14" s="686">
        <f>AA12/AA11*100</f>
        <v>79.66057474602235</v>
      </c>
      <c r="AB14" s="687"/>
      <c r="AC14" s="688"/>
      <c r="AD14" s="151"/>
      <c r="AE14" s="157"/>
      <c r="AF14" s="148"/>
      <c r="AG14" s="148"/>
      <c r="AH14" s="148"/>
      <c r="AI14" s="148"/>
      <c r="AJ14" s="148"/>
      <c r="AK14" s="148"/>
      <c r="AL14" s="148"/>
      <c r="AM14" s="148"/>
    </row>
    <row r="15" spans="1:39" ht="22.5" customHeight="1">
      <c r="A15" s="742"/>
      <c r="B15" s="743"/>
      <c r="C15" s="754" t="s">
        <v>96</v>
      </c>
      <c r="D15" s="755"/>
      <c r="E15" s="168"/>
      <c r="F15" s="756">
        <v>39.6</v>
      </c>
      <c r="G15" s="757"/>
      <c r="H15" s="758"/>
      <c r="I15" s="756">
        <v>39.6</v>
      </c>
      <c r="J15" s="757"/>
      <c r="K15" s="758"/>
      <c r="L15" s="689">
        <v>39.69798055485611</v>
      </c>
      <c r="M15" s="690"/>
      <c r="N15" s="728"/>
      <c r="O15" s="689">
        <v>39.7</v>
      </c>
      <c r="P15" s="690"/>
      <c r="Q15" s="728"/>
      <c r="R15" s="689">
        <v>39.70199613881835</v>
      </c>
      <c r="S15" s="690"/>
      <c r="T15" s="728"/>
      <c r="U15" s="689">
        <v>22.7</v>
      </c>
      <c r="V15" s="690"/>
      <c r="W15" s="728"/>
      <c r="X15" s="690">
        <v>20.4</v>
      </c>
      <c r="Y15" s="690"/>
      <c r="Z15" s="690"/>
      <c r="AA15" s="689">
        <f>100-AA14</f>
        <v>20.33942525397765</v>
      </c>
      <c r="AB15" s="690"/>
      <c r="AC15" s="691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1:39" ht="20.25" customHeight="1">
      <c r="A16" s="147"/>
      <c r="B16" s="144" t="s">
        <v>98</v>
      </c>
      <c r="D16" s="147"/>
      <c r="E16" s="147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47"/>
      <c r="U16" s="150"/>
      <c r="V16" s="150"/>
      <c r="W16" s="147"/>
      <c r="X16" s="150"/>
      <c r="Y16" s="150"/>
      <c r="Z16" s="147"/>
      <c r="AA16" s="150"/>
      <c r="AB16" s="150"/>
      <c r="AC16" s="147"/>
      <c r="AD16" s="147"/>
      <c r="AE16" s="147"/>
      <c r="AF16" s="148"/>
      <c r="AG16" s="148"/>
      <c r="AH16" s="148"/>
      <c r="AI16" s="148"/>
      <c r="AJ16" s="148"/>
      <c r="AK16" s="148"/>
      <c r="AL16" s="148"/>
      <c r="AM16" s="148"/>
    </row>
    <row r="17" spans="1:39" ht="39.75" customHeight="1">
      <c r="A17" s="147"/>
      <c r="B17" s="147"/>
      <c r="C17" s="147"/>
      <c r="D17" s="147"/>
      <c r="E17" s="147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47"/>
      <c r="U17" s="150"/>
      <c r="V17" s="150"/>
      <c r="W17" s="147"/>
      <c r="X17" s="150"/>
      <c r="Y17" s="150"/>
      <c r="Z17" s="147"/>
      <c r="AA17" s="150"/>
      <c r="AB17" s="150"/>
      <c r="AC17" s="147"/>
      <c r="AF17" s="148"/>
      <c r="AG17" s="148"/>
      <c r="AH17" s="148"/>
      <c r="AI17" s="148"/>
      <c r="AJ17" s="148"/>
      <c r="AK17" s="148"/>
      <c r="AL17" s="148"/>
      <c r="AM17" s="148"/>
    </row>
    <row r="18" spans="1:39" ht="14.25">
      <c r="A18" s="169" t="s">
        <v>99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U18" s="170"/>
      <c r="V18" s="170"/>
      <c r="X18" s="170"/>
      <c r="Y18" s="170"/>
      <c r="AA18" s="170"/>
      <c r="AB18" s="170"/>
      <c r="AD18" s="151"/>
      <c r="AE18" s="152"/>
      <c r="AF18" s="148"/>
      <c r="AG18" s="148"/>
      <c r="AH18" s="148"/>
      <c r="AI18" s="148"/>
      <c r="AJ18" s="148"/>
      <c r="AK18" s="148"/>
      <c r="AL18" s="148"/>
      <c r="AM18" s="148"/>
    </row>
    <row r="19" spans="1:39" ht="18" customHeight="1">
      <c r="A19" s="147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U19" s="170"/>
      <c r="V19" s="171"/>
      <c r="X19" s="170"/>
      <c r="Y19" s="171" t="s">
        <v>100</v>
      </c>
      <c r="AA19" s="170"/>
      <c r="AB19" s="171" t="s">
        <v>100</v>
      </c>
      <c r="AD19" s="151"/>
      <c r="AE19" s="157"/>
      <c r="AF19" s="148"/>
      <c r="AG19" s="148"/>
      <c r="AH19" s="148"/>
      <c r="AI19" s="148"/>
      <c r="AJ19" s="148"/>
      <c r="AK19" s="148"/>
      <c r="AL19" s="148"/>
      <c r="AM19" s="148"/>
    </row>
    <row r="20" spans="1:39" ht="14.25" customHeight="1">
      <c r="A20" s="747" t="s">
        <v>237</v>
      </c>
      <c r="B20" s="748"/>
      <c r="C20" s="748"/>
      <c r="D20" s="748"/>
      <c r="E20" s="749"/>
      <c r="F20" s="189"/>
      <c r="G20" s="190"/>
      <c r="H20" s="658" t="s">
        <v>219</v>
      </c>
      <c r="I20" s="659"/>
      <c r="J20" s="659"/>
      <c r="K20" s="659"/>
      <c r="L20" s="599" t="s">
        <v>232</v>
      </c>
      <c r="M20" s="600"/>
      <c r="N20" s="724"/>
      <c r="O20" s="600" t="s">
        <v>242</v>
      </c>
      <c r="P20" s="600"/>
      <c r="Q20" s="600"/>
      <c r="R20" s="692" t="s">
        <v>319</v>
      </c>
      <c r="S20" s="693"/>
      <c r="T20" s="779"/>
      <c r="U20" s="692" t="s">
        <v>329</v>
      </c>
      <c r="V20" s="693"/>
      <c r="W20" s="779"/>
      <c r="X20" s="693" t="s">
        <v>367</v>
      </c>
      <c r="Y20" s="693"/>
      <c r="Z20" s="693"/>
      <c r="AA20" s="692" t="s">
        <v>372</v>
      </c>
      <c r="AB20" s="693"/>
      <c r="AC20" s="694"/>
      <c r="AD20" s="151"/>
      <c r="AE20" s="157"/>
      <c r="AF20" s="148"/>
      <c r="AG20" s="148"/>
      <c r="AH20" s="148"/>
      <c r="AI20" s="148"/>
      <c r="AJ20" s="148"/>
      <c r="AK20" s="148"/>
      <c r="AL20" s="148"/>
      <c r="AM20" s="148"/>
    </row>
    <row r="21" spans="1:39" ht="13.5">
      <c r="A21" s="750"/>
      <c r="B21" s="751"/>
      <c r="C21" s="751"/>
      <c r="D21" s="751"/>
      <c r="E21" s="752"/>
      <c r="F21" s="735"/>
      <c r="G21" s="739"/>
      <c r="H21" s="740" t="s">
        <v>101</v>
      </c>
      <c r="I21" s="736"/>
      <c r="J21" s="740" t="s">
        <v>102</v>
      </c>
      <c r="K21" s="735"/>
      <c r="L21" s="281" t="s">
        <v>236</v>
      </c>
      <c r="M21" s="772" t="s">
        <v>102</v>
      </c>
      <c r="N21" s="775"/>
      <c r="O21" s="280" t="s">
        <v>236</v>
      </c>
      <c r="P21" s="772" t="s">
        <v>102</v>
      </c>
      <c r="Q21" s="773"/>
      <c r="R21" s="379" t="s">
        <v>236</v>
      </c>
      <c r="S21" s="678" t="s">
        <v>102</v>
      </c>
      <c r="T21" s="780"/>
      <c r="U21" s="379" t="s">
        <v>236</v>
      </c>
      <c r="V21" s="678" t="s">
        <v>102</v>
      </c>
      <c r="W21" s="780"/>
      <c r="X21" s="393" t="s">
        <v>236</v>
      </c>
      <c r="Y21" s="678" t="s">
        <v>102</v>
      </c>
      <c r="Z21" s="704"/>
      <c r="AA21" s="379" t="s">
        <v>236</v>
      </c>
      <c r="AB21" s="678" t="s">
        <v>102</v>
      </c>
      <c r="AC21" s="679"/>
      <c r="AD21" s="157"/>
      <c r="AE21" s="157"/>
      <c r="AF21" s="148"/>
      <c r="AG21" s="148"/>
      <c r="AH21" s="148"/>
      <c r="AI21" s="148"/>
      <c r="AJ21" s="148"/>
      <c r="AK21" s="148"/>
      <c r="AL21" s="148"/>
      <c r="AM21" s="148"/>
    </row>
    <row r="22" spans="1:31" ht="18.75" customHeight="1">
      <c r="A22" s="734" t="s">
        <v>103</v>
      </c>
      <c r="B22" s="735"/>
      <c r="C22" s="735"/>
      <c r="D22" s="735"/>
      <c r="E22" s="736"/>
      <c r="F22" s="244"/>
      <c r="G22" s="274"/>
      <c r="H22" s="732">
        <v>12</v>
      </c>
      <c r="I22" s="733"/>
      <c r="J22" s="766">
        <v>14548</v>
      </c>
      <c r="K22" s="767"/>
      <c r="L22" s="279">
        <v>0</v>
      </c>
      <c r="M22" s="761">
        <v>0</v>
      </c>
      <c r="N22" s="762"/>
      <c r="O22" s="276">
        <v>0</v>
      </c>
      <c r="P22" s="761">
        <v>0</v>
      </c>
      <c r="Q22" s="774"/>
      <c r="R22" s="380">
        <v>0</v>
      </c>
      <c r="S22" s="674">
        <v>0</v>
      </c>
      <c r="T22" s="778"/>
      <c r="U22" s="380">
        <v>0</v>
      </c>
      <c r="V22" s="674">
        <v>0</v>
      </c>
      <c r="W22" s="778"/>
      <c r="X22" s="394">
        <v>0</v>
      </c>
      <c r="Y22" s="674">
        <v>0</v>
      </c>
      <c r="Z22" s="702"/>
      <c r="AA22" s="380">
        <v>0</v>
      </c>
      <c r="AB22" s="674">
        <v>0</v>
      </c>
      <c r="AC22" s="675"/>
      <c r="AD22" s="147"/>
      <c r="AE22" s="147"/>
    </row>
    <row r="23" spans="1:40" ht="18.75" customHeight="1">
      <c r="A23" s="734" t="s">
        <v>104</v>
      </c>
      <c r="B23" s="735"/>
      <c r="C23" s="735"/>
      <c r="D23" s="735"/>
      <c r="E23" s="736"/>
      <c r="F23" s="244"/>
      <c r="G23" s="248"/>
      <c r="H23" s="732">
        <v>8</v>
      </c>
      <c r="I23" s="733"/>
      <c r="J23" s="766">
        <v>17803</v>
      </c>
      <c r="K23" s="767"/>
      <c r="L23" s="279">
        <v>0</v>
      </c>
      <c r="M23" s="761">
        <v>0</v>
      </c>
      <c r="N23" s="762"/>
      <c r="O23" s="276">
        <v>0</v>
      </c>
      <c r="P23" s="761">
        <v>0</v>
      </c>
      <c r="Q23" s="774"/>
      <c r="R23" s="380">
        <v>0</v>
      </c>
      <c r="S23" s="674">
        <v>0</v>
      </c>
      <c r="T23" s="778"/>
      <c r="U23" s="380">
        <v>2</v>
      </c>
      <c r="V23" s="674">
        <v>1472</v>
      </c>
      <c r="W23" s="778"/>
      <c r="X23" s="394">
        <v>0</v>
      </c>
      <c r="Y23" s="674">
        <v>0</v>
      </c>
      <c r="Z23" s="702"/>
      <c r="AA23" s="380">
        <v>0</v>
      </c>
      <c r="AB23" s="674">
        <v>0</v>
      </c>
      <c r="AC23" s="675"/>
      <c r="AF23" s="147"/>
      <c r="AG23" s="147"/>
      <c r="AH23" s="147"/>
      <c r="AI23" s="147"/>
      <c r="AJ23" s="147"/>
      <c r="AK23" s="147"/>
      <c r="AL23" s="147"/>
      <c r="AM23" s="147"/>
      <c r="AN23" s="147"/>
    </row>
    <row r="24" spans="1:30" ht="18.75" customHeight="1">
      <c r="A24" s="734" t="s">
        <v>105</v>
      </c>
      <c r="B24" s="735"/>
      <c r="C24" s="735"/>
      <c r="D24" s="735"/>
      <c r="E24" s="736"/>
      <c r="F24" s="244"/>
      <c r="G24" s="248"/>
      <c r="H24" s="732">
        <v>2</v>
      </c>
      <c r="I24" s="733"/>
      <c r="J24" s="766">
        <v>693</v>
      </c>
      <c r="K24" s="767"/>
      <c r="L24" s="279">
        <v>0</v>
      </c>
      <c r="M24" s="761">
        <v>0</v>
      </c>
      <c r="N24" s="762"/>
      <c r="O24" s="276">
        <v>0</v>
      </c>
      <c r="P24" s="761">
        <v>0</v>
      </c>
      <c r="Q24" s="774"/>
      <c r="R24" s="380">
        <v>2</v>
      </c>
      <c r="S24" s="674">
        <v>598</v>
      </c>
      <c r="T24" s="778"/>
      <c r="U24" s="380">
        <v>4</v>
      </c>
      <c r="V24" s="674">
        <v>723</v>
      </c>
      <c r="W24" s="778"/>
      <c r="X24" s="394">
        <v>4</v>
      </c>
      <c r="Y24" s="674">
        <v>3179</v>
      </c>
      <c r="Z24" s="702"/>
      <c r="AA24" s="380">
        <v>10</v>
      </c>
      <c r="AB24" s="674">
        <v>3585</v>
      </c>
      <c r="AC24" s="675"/>
      <c r="AD24" s="152"/>
    </row>
    <row r="25" spans="1:30" ht="18.75" customHeight="1">
      <c r="A25" s="734" t="s">
        <v>106</v>
      </c>
      <c r="B25" s="735"/>
      <c r="C25" s="735"/>
      <c r="D25" s="735"/>
      <c r="E25" s="736"/>
      <c r="F25" s="243"/>
      <c r="G25" s="248"/>
      <c r="H25" s="732">
        <v>3</v>
      </c>
      <c r="I25" s="733"/>
      <c r="J25" s="766">
        <v>408</v>
      </c>
      <c r="K25" s="767"/>
      <c r="L25" s="279">
        <v>0</v>
      </c>
      <c r="M25" s="761">
        <v>0</v>
      </c>
      <c r="N25" s="762"/>
      <c r="O25" s="276">
        <v>1</v>
      </c>
      <c r="P25" s="761">
        <v>70</v>
      </c>
      <c r="Q25" s="774"/>
      <c r="R25" s="380">
        <v>0</v>
      </c>
      <c r="S25" s="674">
        <v>0</v>
      </c>
      <c r="T25" s="778"/>
      <c r="U25" s="380">
        <v>2</v>
      </c>
      <c r="V25" s="674">
        <v>696</v>
      </c>
      <c r="W25" s="778"/>
      <c r="X25" s="394">
        <v>16</v>
      </c>
      <c r="Y25" s="674">
        <v>8173</v>
      </c>
      <c r="Z25" s="702"/>
      <c r="AA25" s="380">
        <v>0</v>
      </c>
      <c r="AB25" s="674">
        <v>0</v>
      </c>
      <c r="AC25" s="675"/>
      <c r="AD25" s="157"/>
    </row>
    <row r="26" spans="1:30" ht="18.75" customHeight="1">
      <c r="A26" s="734" t="s">
        <v>107</v>
      </c>
      <c r="B26" s="735"/>
      <c r="C26" s="735"/>
      <c r="D26" s="735"/>
      <c r="E26" s="736"/>
      <c r="F26" s="244"/>
      <c r="G26" s="245"/>
      <c r="H26" s="732">
        <v>6</v>
      </c>
      <c r="I26" s="733"/>
      <c r="J26" s="766">
        <v>19673</v>
      </c>
      <c r="K26" s="767"/>
      <c r="L26" s="279">
        <v>2</v>
      </c>
      <c r="M26" s="761">
        <v>5033</v>
      </c>
      <c r="N26" s="762"/>
      <c r="O26" s="276">
        <v>1</v>
      </c>
      <c r="P26" s="761">
        <v>1840</v>
      </c>
      <c r="Q26" s="774"/>
      <c r="R26" s="380">
        <v>0</v>
      </c>
      <c r="S26" s="674">
        <v>0</v>
      </c>
      <c r="T26" s="778"/>
      <c r="U26" s="380">
        <v>0</v>
      </c>
      <c r="V26" s="674">
        <v>0</v>
      </c>
      <c r="W26" s="778"/>
      <c r="X26" s="394">
        <v>0</v>
      </c>
      <c r="Y26" s="674">
        <v>0</v>
      </c>
      <c r="Z26" s="702"/>
      <c r="AA26" s="380">
        <v>1</v>
      </c>
      <c r="AB26" s="674">
        <v>1394</v>
      </c>
      <c r="AC26" s="675"/>
      <c r="AD26" s="157"/>
    </row>
    <row r="27" spans="1:30" ht="18.75" customHeight="1">
      <c r="A27" s="734" t="s">
        <v>108</v>
      </c>
      <c r="B27" s="735"/>
      <c r="C27" s="735"/>
      <c r="D27" s="735"/>
      <c r="E27" s="736"/>
      <c r="F27" s="244"/>
      <c r="G27" s="275"/>
      <c r="H27" s="732">
        <v>22</v>
      </c>
      <c r="I27" s="733"/>
      <c r="J27" s="766">
        <v>7233</v>
      </c>
      <c r="K27" s="767"/>
      <c r="L27" s="279">
        <v>9</v>
      </c>
      <c r="M27" s="761">
        <v>2774</v>
      </c>
      <c r="N27" s="762"/>
      <c r="O27" s="276">
        <v>5</v>
      </c>
      <c r="P27" s="761">
        <v>1494</v>
      </c>
      <c r="Q27" s="774"/>
      <c r="R27" s="380">
        <v>6</v>
      </c>
      <c r="S27" s="674">
        <v>1445</v>
      </c>
      <c r="T27" s="778"/>
      <c r="U27" s="380">
        <v>10</v>
      </c>
      <c r="V27" s="674">
        <v>2083</v>
      </c>
      <c r="W27" s="778"/>
      <c r="X27" s="394">
        <v>16</v>
      </c>
      <c r="Y27" s="674">
        <v>6224</v>
      </c>
      <c r="Z27" s="702"/>
      <c r="AA27" s="380">
        <v>22</v>
      </c>
      <c r="AB27" s="674">
        <v>29311</v>
      </c>
      <c r="AC27" s="675"/>
      <c r="AD27" s="154"/>
    </row>
    <row r="28" spans="1:30" ht="18.75" customHeight="1">
      <c r="A28" s="734" t="s">
        <v>109</v>
      </c>
      <c r="B28" s="735"/>
      <c r="C28" s="735"/>
      <c r="D28" s="735"/>
      <c r="E28" s="736"/>
      <c r="F28" s="244"/>
      <c r="G28" s="248"/>
      <c r="H28" s="732">
        <v>6</v>
      </c>
      <c r="I28" s="733"/>
      <c r="J28" s="766">
        <v>1309</v>
      </c>
      <c r="K28" s="767"/>
      <c r="L28" s="279">
        <v>6</v>
      </c>
      <c r="M28" s="761">
        <v>7733</v>
      </c>
      <c r="N28" s="762"/>
      <c r="O28" s="276">
        <v>3</v>
      </c>
      <c r="P28" s="761">
        <v>1169</v>
      </c>
      <c r="Q28" s="774"/>
      <c r="R28" s="380">
        <v>7</v>
      </c>
      <c r="S28" s="674">
        <v>2261</v>
      </c>
      <c r="T28" s="778"/>
      <c r="U28" s="380">
        <v>5</v>
      </c>
      <c r="V28" s="674">
        <v>4261</v>
      </c>
      <c r="W28" s="778"/>
      <c r="X28" s="394">
        <v>3</v>
      </c>
      <c r="Y28" s="674">
        <v>2304</v>
      </c>
      <c r="Z28" s="702"/>
      <c r="AA28" s="380">
        <v>5</v>
      </c>
      <c r="AB28" s="674">
        <v>1321</v>
      </c>
      <c r="AC28" s="675"/>
      <c r="AD28" s="147"/>
    </row>
    <row r="29" spans="1:38" ht="18.75" customHeight="1">
      <c r="A29" s="734" t="s">
        <v>110</v>
      </c>
      <c r="B29" s="735"/>
      <c r="C29" s="735"/>
      <c r="D29" s="735"/>
      <c r="E29" s="736"/>
      <c r="F29" s="244"/>
      <c r="G29" s="245"/>
      <c r="H29" s="732">
        <v>44</v>
      </c>
      <c r="I29" s="733"/>
      <c r="J29" s="766">
        <v>135755</v>
      </c>
      <c r="K29" s="767"/>
      <c r="L29" s="279">
        <v>17</v>
      </c>
      <c r="M29" s="761">
        <v>10823</v>
      </c>
      <c r="N29" s="762"/>
      <c r="O29" s="276">
        <v>23</v>
      </c>
      <c r="P29" s="761">
        <v>7307</v>
      </c>
      <c r="Q29" s="774"/>
      <c r="R29" s="380">
        <v>8</v>
      </c>
      <c r="S29" s="674">
        <v>2036</v>
      </c>
      <c r="T29" s="778"/>
      <c r="U29" s="380">
        <v>8</v>
      </c>
      <c r="V29" s="674">
        <v>14367</v>
      </c>
      <c r="W29" s="778"/>
      <c r="X29" s="394">
        <v>17</v>
      </c>
      <c r="Y29" s="674">
        <v>15204</v>
      </c>
      <c r="Z29" s="702"/>
      <c r="AA29" s="380">
        <v>16</v>
      </c>
      <c r="AB29" s="674">
        <v>3212</v>
      </c>
      <c r="AC29" s="675"/>
      <c r="AL29" s="147"/>
    </row>
    <row r="30" spans="1:38" ht="18.75" customHeight="1">
      <c r="A30" s="763" t="s">
        <v>111</v>
      </c>
      <c r="B30" s="764"/>
      <c r="C30" s="764"/>
      <c r="D30" s="764"/>
      <c r="E30" s="765"/>
      <c r="F30" s="246"/>
      <c r="G30" s="247"/>
      <c r="H30" s="759">
        <v>103</v>
      </c>
      <c r="I30" s="760"/>
      <c r="J30" s="768">
        <v>197422</v>
      </c>
      <c r="K30" s="769"/>
      <c r="L30" s="278">
        <v>34</v>
      </c>
      <c r="M30" s="770">
        <v>26363</v>
      </c>
      <c r="N30" s="771"/>
      <c r="O30" s="277">
        <v>33</v>
      </c>
      <c r="P30" s="770">
        <v>11880</v>
      </c>
      <c r="Q30" s="776"/>
      <c r="R30" s="381">
        <v>23</v>
      </c>
      <c r="S30" s="676">
        <v>6340</v>
      </c>
      <c r="T30" s="777"/>
      <c r="U30" s="381">
        <v>31</v>
      </c>
      <c r="V30" s="676">
        <v>23602</v>
      </c>
      <c r="W30" s="777"/>
      <c r="X30" s="395">
        <v>56</v>
      </c>
      <c r="Y30" s="676">
        <v>35084</v>
      </c>
      <c r="Z30" s="709"/>
      <c r="AA30" s="381">
        <v>56</v>
      </c>
      <c r="AB30" s="676">
        <v>38823</v>
      </c>
      <c r="AC30" s="677"/>
      <c r="AD30" s="173"/>
      <c r="AE30" s="154"/>
      <c r="AF30" s="154"/>
      <c r="AG30" s="154"/>
      <c r="AH30" s="154"/>
      <c r="AI30" s="154"/>
      <c r="AL30" s="172"/>
    </row>
    <row r="31" spans="2:38" ht="19.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U31" s="175"/>
      <c r="V31" s="175"/>
      <c r="X31" s="175"/>
      <c r="Y31" s="175"/>
      <c r="AA31" s="175"/>
      <c r="AB31" s="175"/>
      <c r="AD31" s="157"/>
      <c r="AE31" s="154"/>
      <c r="AF31" s="154"/>
      <c r="AG31" s="154"/>
      <c r="AH31" s="154"/>
      <c r="AI31" s="154"/>
      <c r="AL31" s="172"/>
    </row>
    <row r="32" spans="31:38" ht="19.5" customHeight="1">
      <c r="AE32" s="154"/>
      <c r="AF32" s="154"/>
      <c r="AG32" s="154"/>
      <c r="AH32" s="154"/>
      <c r="AI32" s="154"/>
      <c r="AL32" s="172"/>
    </row>
    <row r="33" spans="20:38" ht="19.5" customHeight="1">
      <c r="T33" s="147"/>
      <c r="W33" s="147"/>
      <c r="Z33" s="147"/>
      <c r="AC33" s="147"/>
      <c r="AD33" s="147"/>
      <c r="AE33" s="154"/>
      <c r="AF33" s="154"/>
      <c r="AG33" s="154"/>
      <c r="AH33" s="154"/>
      <c r="AI33" s="154"/>
      <c r="AL33" s="172"/>
    </row>
    <row r="34" spans="20:38" ht="19.5" customHeight="1">
      <c r="T34" s="147"/>
      <c r="W34" s="147"/>
      <c r="Z34" s="147"/>
      <c r="AC34" s="147"/>
      <c r="AE34" s="154"/>
      <c r="AF34" s="154"/>
      <c r="AG34" s="154"/>
      <c r="AH34" s="154"/>
      <c r="AI34" s="154"/>
      <c r="AL34" s="172"/>
    </row>
    <row r="35" ht="19.5" customHeight="1">
      <c r="AD35" s="152"/>
    </row>
    <row r="36" ht="19.5" customHeight="1">
      <c r="AD36" s="157"/>
    </row>
    <row r="37" ht="19.5" customHeight="1">
      <c r="AD37" s="157"/>
    </row>
  </sheetData>
  <sheetProtection/>
  <mergeCells count="182">
    <mergeCell ref="V27:W27"/>
    <mergeCell ref="V28:W28"/>
    <mergeCell ref="V29:W29"/>
    <mergeCell ref="V30:W30"/>
    <mergeCell ref="V21:W21"/>
    <mergeCell ref="V22:W22"/>
    <mergeCell ref="V23:W23"/>
    <mergeCell ref="V24:W24"/>
    <mergeCell ref="V25:W25"/>
    <mergeCell ref="V26:W26"/>
    <mergeCell ref="U11:W11"/>
    <mergeCell ref="U12:W12"/>
    <mergeCell ref="U13:W13"/>
    <mergeCell ref="U14:W14"/>
    <mergeCell ref="U15:W15"/>
    <mergeCell ref="U20:W20"/>
    <mergeCell ref="U3:W3"/>
    <mergeCell ref="U4:W4"/>
    <mergeCell ref="U5:W5"/>
    <mergeCell ref="U10:W10"/>
    <mergeCell ref="R15:T15"/>
    <mergeCell ref="R12:T12"/>
    <mergeCell ref="R11:T11"/>
    <mergeCell ref="R10:T10"/>
    <mergeCell ref="R5:T5"/>
    <mergeCell ref="S26:T26"/>
    <mergeCell ref="S25:T25"/>
    <mergeCell ref="S24:T24"/>
    <mergeCell ref="S23:T23"/>
    <mergeCell ref="A6:V6"/>
    <mergeCell ref="S30:T30"/>
    <mergeCell ref="S29:T29"/>
    <mergeCell ref="S28:T28"/>
    <mergeCell ref="S27:T27"/>
    <mergeCell ref="R20:T20"/>
    <mergeCell ref="S21:T21"/>
    <mergeCell ref="S22:T22"/>
    <mergeCell ref="M24:N24"/>
    <mergeCell ref="M21:N21"/>
    <mergeCell ref="P30:Q30"/>
    <mergeCell ref="P29:Q29"/>
    <mergeCell ref="P28:Q28"/>
    <mergeCell ref="P27:Q27"/>
    <mergeCell ref="P23:Q23"/>
    <mergeCell ref="O20:Q20"/>
    <mergeCell ref="P21:Q21"/>
    <mergeCell ref="P22:Q22"/>
    <mergeCell ref="P26:Q26"/>
    <mergeCell ref="P25:Q25"/>
    <mergeCell ref="P24:Q24"/>
    <mergeCell ref="M25:N25"/>
    <mergeCell ref="J30:K30"/>
    <mergeCell ref="J29:K29"/>
    <mergeCell ref="J28:K28"/>
    <mergeCell ref="J27:K27"/>
    <mergeCell ref="M27:N27"/>
    <mergeCell ref="M26:N26"/>
    <mergeCell ref="M30:N30"/>
    <mergeCell ref="M29:N29"/>
    <mergeCell ref="M28:N28"/>
    <mergeCell ref="A30:E30"/>
    <mergeCell ref="A29:E29"/>
    <mergeCell ref="A28:E28"/>
    <mergeCell ref="A27:E27"/>
    <mergeCell ref="H20:K20"/>
    <mergeCell ref="J21:K21"/>
    <mergeCell ref="J22:K22"/>
    <mergeCell ref="J23:K23"/>
    <mergeCell ref="J24:K24"/>
    <mergeCell ref="J26:K26"/>
    <mergeCell ref="H30:I30"/>
    <mergeCell ref="O3:Q3"/>
    <mergeCell ref="O4:Q4"/>
    <mergeCell ref="O5:Q5"/>
    <mergeCell ref="O12:Q12"/>
    <mergeCell ref="O13:Q13"/>
    <mergeCell ref="L13:N13"/>
    <mergeCell ref="O14:Q14"/>
    <mergeCell ref="M23:N23"/>
    <mergeCell ref="M22:N22"/>
    <mergeCell ref="O10:Q10"/>
    <mergeCell ref="O11:Q11"/>
    <mergeCell ref="C15:D15"/>
    <mergeCell ref="F15:H15"/>
    <mergeCell ref="A10:E10"/>
    <mergeCell ref="L20:N20"/>
    <mergeCell ref="C14:D14"/>
    <mergeCell ref="O15:Q15"/>
    <mergeCell ref="I15:K15"/>
    <mergeCell ref="L11:N11"/>
    <mergeCell ref="B4:D4"/>
    <mergeCell ref="H22:I22"/>
    <mergeCell ref="F21:G21"/>
    <mergeCell ref="H21:I21"/>
    <mergeCell ref="A14:B15"/>
    <mergeCell ref="A3:E3"/>
    <mergeCell ref="A20:E21"/>
    <mergeCell ref="A22:E22"/>
    <mergeCell ref="I4:K4"/>
    <mergeCell ref="I3:K3"/>
    <mergeCell ref="A25:E25"/>
    <mergeCell ref="A26:E26"/>
    <mergeCell ref="A23:E23"/>
    <mergeCell ref="B5:D5"/>
    <mergeCell ref="B13:D13"/>
    <mergeCell ref="A24:E24"/>
    <mergeCell ref="B12:D12"/>
    <mergeCell ref="I14:K14"/>
    <mergeCell ref="F14:H14"/>
    <mergeCell ref="H29:I29"/>
    <mergeCell ref="H24:I24"/>
    <mergeCell ref="H25:I25"/>
    <mergeCell ref="H26:I26"/>
    <mergeCell ref="H27:I27"/>
    <mergeCell ref="H28:I28"/>
    <mergeCell ref="H23:I23"/>
    <mergeCell ref="J25:K25"/>
    <mergeCell ref="F5:H5"/>
    <mergeCell ref="F3:H3"/>
    <mergeCell ref="L4:N4"/>
    <mergeCell ref="L12:N12"/>
    <mergeCell ref="I10:K10"/>
    <mergeCell ref="I11:K11"/>
    <mergeCell ref="L10:N10"/>
    <mergeCell ref="I12:K12"/>
    <mergeCell ref="I5:K5"/>
    <mergeCell ref="F10:H10"/>
    <mergeCell ref="F12:H12"/>
    <mergeCell ref="X20:Z20"/>
    <mergeCell ref="X3:Z3"/>
    <mergeCell ref="X4:Z4"/>
    <mergeCell ref="X5:Z5"/>
    <mergeCell ref="X10:Z10"/>
    <mergeCell ref="L5:N5"/>
    <mergeCell ref="L3:N3"/>
    <mergeCell ref="F4:H4"/>
    <mergeCell ref="R13:T13"/>
    <mergeCell ref="Y29:Z29"/>
    <mergeCell ref="Y30:Z30"/>
    <mergeCell ref="Y26:Z26"/>
    <mergeCell ref="B11:D11"/>
    <mergeCell ref="F11:H11"/>
    <mergeCell ref="L14:N14"/>
    <mergeCell ref="F13:H13"/>
    <mergeCell ref="L15:N15"/>
    <mergeCell ref="I13:K13"/>
    <mergeCell ref="R2:Z2"/>
    <mergeCell ref="Y21:Z21"/>
    <mergeCell ref="Y22:Z22"/>
    <mergeCell ref="Y23:Z23"/>
    <mergeCell ref="Y24:Z24"/>
    <mergeCell ref="Y25:Z25"/>
    <mergeCell ref="X11:Z11"/>
    <mergeCell ref="R4:T4"/>
    <mergeCell ref="R3:T3"/>
    <mergeCell ref="R14:T14"/>
    <mergeCell ref="AA3:AC3"/>
    <mergeCell ref="AA4:AC4"/>
    <mergeCell ref="AA5:AC5"/>
    <mergeCell ref="AA10:AC10"/>
    <mergeCell ref="Y27:Z27"/>
    <mergeCell ref="Y28:Z28"/>
    <mergeCell ref="X12:Z12"/>
    <mergeCell ref="X13:Z13"/>
    <mergeCell ref="X14:Z14"/>
    <mergeCell ref="X15:Z15"/>
    <mergeCell ref="AA11:AC11"/>
    <mergeCell ref="AA12:AC12"/>
    <mergeCell ref="AA13:AC13"/>
    <mergeCell ref="AA14:AC14"/>
    <mergeCell ref="AA15:AC15"/>
    <mergeCell ref="AA20:AC20"/>
    <mergeCell ref="AB27:AC27"/>
    <mergeCell ref="AB28:AC28"/>
    <mergeCell ref="AB29:AC29"/>
    <mergeCell ref="AB30:AC30"/>
    <mergeCell ref="AB21:AC21"/>
    <mergeCell ref="AB22:AC22"/>
    <mergeCell ref="AB23:AC23"/>
    <mergeCell ref="AB24:AC24"/>
    <mergeCell ref="AB25:AC25"/>
    <mergeCell ref="AB26:AC26"/>
  </mergeCells>
  <printOptions/>
  <pageMargins left="0.6692913385826772" right="0.7874015748031497" top="0.8661417322834646" bottom="0.5905511811023623" header="0.5118110236220472" footer="0.3937007874015748"/>
  <pageSetup firstPageNumber="2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38"/>
  <sheetViews>
    <sheetView showGridLines="0" zoomScalePageLayoutView="0" workbookViewId="0" topLeftCell="A10">
      <selection activeCell="C9" sqref="C9"/>
    </sheetView>
  </sheetViews>
  <sheetFormatPr defaultColWidth="10.625" defaultRowHeight="19.5" customHeight="1"/>
  <cols>
    <col min="1" max="1" width="2.625" style="474" customWidth="1"/>
    <col min="2" max="2" width="15.625" style="474" customWidth="1"/>
    <col min="3" max="3" width="2.625" style="474" customWidth="1"/>
    <col min="4" max="18" width="4.25390625" style="474" customWidth="1"/>
    <col min="19" max="21" width="4.375" style="474" customWidth="1"/>
    <col min="22" max="16384" width="10.625" style="474" customWidth="1"/>
  </cols>
  <sheetData>
    <row r="1" spans="1:6" ht="30" customHeight="1">
      <c r="A1" s="787" t="s">
        <v>402</v>
      </c>
      <c r="B1" s="787"/>
      <c r="C1" s="787"/>
      <c r="D1" s="787"/>
      <c r="E1" s="284"/>
      <c r="F1" s="284"/>
    </row>
    <row r="2" spans="1:6" s="286" customFormat="1" ht="19.5" customHeight="1">
      <c r="A2" s="788" t="s">
        <v>403</v>
      </c>
      <c r="B2" s="788"/>
      <c r="C2" s="788"/>
      <c r="D2" s="788"/>
      <c r="E2" s="285"/>
      <c r="F2" s="285"/>
    </row>
    <row r="3" spans="2:36" ht="15.75" customHeigh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789" t="s">
        <v>187</v>
      </c>
      <c r="O3" s="789"/>
      <c r="P3" s="789"/>
      <c r="Q3" s="789"/>
      <c r="R3" s="789"/>
      <c r="S3" s="382"/>
      <c r="T3" s="382"/>
      <c r="U3" s="382"/>
      <c r="V3" s="288"/>
      <c r="W3" s="287"/>
      <c r="X3" s="287"/>
      <c r="Y3" s="287"/>
      <c r="Z3" s="287"/>
      <c r="AA3" s="287"/>
      <c r="AB3" s="287"/>
      <c r="AD3" s="289"/>
      <c r="AG3" s="289"/>
      <c r="AJ3" s="287"/>
    </row>
    <row r="4" spans="1:36" ht="30" customHeight="1">
      <c r="A4" s="790" t="s">
        <v>260</v>
      </c>
      <c r="B4" s="791"/>
      <c r="C4" s="791"/>
      <c r="D4" s="792" t="s">
        <v>238</v>
      </c>
      <c r="E4" s="793"/>
      <c r="F4" s="794"/>
      <c r="G4" s="792" t="s">
        <v>330</v>
      </c>
      <c r="H4" s="793"/>
      <c r="I4" s="794"/>
      <c r="J4" s="792" t="s">
        <v>319</v>
      </c>
      <c r="K4" s="793"/>
      <c r="L4" s="794"/>
      <c r="M4" s="792" t="s">
        <v>404</v>
      </c>
      <c r="N4" s="793"/>
      <c r="O4" s="793"/>
      <c r="P4" s="792" t="s">
        <v>370</v>
      </c>
      <c r="Q4" s="793"/>
      <c r="R4" s="795"/>
      <c r="S4" s="781"/>
      <c r="T4" s="782"/>
      <c r="U4" s="782"/>
      <c r="W4" s="287"/>
      <c r="X4" s="287"/>
      <c r="Y4" s="289"/>
      <c r="Z4" s="289"/>
      <c r="AA4" s="289"/>
      <c r="AB4" s="289"/>
      <c r="AC4" s="290"/>
      <c r="AD4" s="290"/>
      <c r="AE4" s="291"/>
      <c r="AF4" s="291"/>
      <c r="AG4" s="292"/>
      <c r="AJ4" s="290"/>
    </row>
    <row r="5" spans="1:36" ht="30" customHeight="1">
      <c r="A5" s="293"/>
      <c r="B5" s="356" t="s">
        <v>112</v>
      </c>
      <c r="C5" s="357"/>
      <c r="D5" s="796">
        <v>19402</v>
      </c>
      <c r="E5" s="797"/>
      <c r="F5" s="798"/>
      <c r="G5" s="796">
        <v>19504</v>
      </c>
      <c r="H5" s="797"/>
      <c r="I5" s="798"/>
      <c r="J5" s="796">
        <v>19446</v>
      </c>
      <c r="K5" s="797"/>
      <c r="L5" s="798"/>
      <c r="M5" s="796">
        <v>19609</v>
      </c>
      <c r="N5" s="797"/>
      <c r="O5" s="797"/>
      <c r="P5" s="796">
        <v>19599</v>
      </c>
      <c r="Q5" s="797"/>
      <c r="R5" s="799"/>
      <c r="S5" s="783"/>
      <c r="T5" s="784"/>
      <c r="U5" s="784"/>
      <c r="W5" s="289"/>
      <c r="X5" s="289"/>
      <c r="Y5" s="294"/>
      <c r="Z5" s="295"/>
      <c r="AA5" s="294"/>
      <c r="AB5" s="295"/>
      <c r="AC5" s="290"/>
      <c r="AD5" s="290"/>
      <c r="AE5" s="291"/>
      <c r="AF5" s="291"/>
      <c r="AG5" s="296"/>
      <c r="AJ5" s="297"/>
    </row>
    <row r="6" spans="1:36" ht="30" customHeight="1">
      <c r="A6" s="293"/>
      <c r="B6" s="356" t="s">
        <v>405</v>
      </c>
      <c r="C6" s="357"/>
      <c r="D6" s="796">
        <v>2639795</v>
      </c>
      <c r="E6" s="797"/>
      <c r="F6" s="798"/>
      <c r="G6" s="796">
        <v>2741295</v>
      </c>
      <c r="H6" s="797"/>
      <c r="I6" s="798"/>
      <c r="J6" s="796">
        <v>2719637</v>
      </c>
      <c r="K6" s="797"/>
      <c r="L6" s="798"/>
      <c r="M6" s="797">
        <v>2740489</v>
      </c>
      <c r="N6" s="797"/>
      <c r="O6" s="797"/>
      <c r="P6" s="796">
        <v>2756174</v>
      </c>
      <c r="Q6" s="797"/>
      <c r="R6" s="799"/>
      <c r="S6" s="783"/>
      <c r="T6" s="784"/>
      <c r="U6" s="784"/>
      <c r="W6" s="298"/>
      <c r="X6" s="298"/>
      <c r="Y6" s="294"/>
      <c r="Z6" s="294"/>
      <c r="AA6" s="294"/>
      <c r="AB6" s="299"/>
      <c r="AC6" s="290"/>
      <c r="AD6" s="290"/>
      <c r="AE6" s="291"/>
      <c r="AF6" s="291"/>
      <c r="AG6" s="300"/>
      <c r="AJ6" s="297"/>
    </row>
    <row r="7" spans="1:36" ht="30" customHeight="1">
      <c r="A7" s="293"/>
      <c r="B7" s="356" t="s">
        <v>113</v>
      </c>
      <c r="C7" s="357"/>
      <c r="D7" s="796">
        <v>9358827</v>
      </c>
      <c r="E7" s="797"/>
      <c r="F7" s="798"/>
      <c r="G7" s="796">
        <v>8013247</v>
      </c>
      <c r="H7" s="797"/>
      <c r="I7" s="798"/>
      <c r="J7" s="796">
        <v>8004710</v>
      </c>
      <c r="K7" s="797"/>
      <c r="L7" s="798"/>
      <c r="M7" s="797">
        <v>8426267</v>
      </c>
      <c r="N7" s="797"/>
      <c r="O7" s="797"/>
      <c r="P7" s="796">
        <v>8262885</v>
      </c>
      <c r="Q7" s="797"/>
      <c r="R7" s="799"/>
      <c r="S7" s="783"/>
      <c r="T7" s="784"/>
      <c r="U7" s="784"/>
      <c r="W7" s="298"/>
      <c r="X7" s="298"/>
      <c r="Y7" s="294"/>
      <c r="Z7" s="294"/>
      <c r="AA7" s="294"/>
      <c r="AB7" s="299"/>
      <c r="AC7" s="301"/>
      <c r="AD7" s="301"/>
      <c r="AE7" s="291"/>
      <c r="AF7" s="291"/>
      <c r="AG7" s="302"/>
      <c r="AJ7" s="303"/>
    </row>
    <row r="8" spans="1:36" ht="30" customHeight="1">
      <c r="A8" s="304"/>
      <c r="B8" s="471" t="s">
        <v>114</v>
      </c>
      <c r="C8" s="305"/>
      <c r="D8" s="800">
        <v>11998622</v>
      </c>
      <c r="E8" s="801"/>
      <c r="F8" s="802"/>
      <c r="G8" s="800">
        <v>10754542</v>
      </c>
      <c r="H8" s="801"/>
      <c r="I8" s="802"/>
      <c r="J8" s="800">
        <v>10724347</v>
      </c>
      <c r="K8" s="801"/>
      <c r="L8" s="802"/>
      <c r="M8" s="801">
        <v>11166756</v>
      </c>
      <c r="N8" s="801"/>
      <c r="O8" s="801"/>
      <c r="P8" s="800">
        <f>P6+P7</f>
        <v>11019059</v>
      </c>
      <c r="Q8" s="801"/>
      <c r="R8" s="803"/>
      <c r="S8" s="785"/>
      <c r="T8" s="786"/>
      <c r="U8" s="786"/>
      <c r="W8" s="298"/>
      <c r="X8" s="298"/>
      <c r="Y8" s="294"/>
      <c r="Z8" s="294"/>
      <c r="AA8" s="294"/>
      <c r="AB8" s="299"/>
      <c r="AC8" s="301"/>
      <c r="AD8" s="301"/>
      <c r="AE8" s="291"/>
      <c r="AF8" s="291"/>
      <c r="AG8" s="306"/>
      <c r="AJ8" s="303"/>
    </row>
    <row r="9" spans="1:36" ht="16.5" customHeight="1">
      <c r="A9" s="358" t="s">
        <v>406</v>
      </c>
      <c r="B9" s="468"/>
      <c r="C9" s="359"/>
      <c r="D9" s="359"/>
      <c r="E9" s="359"/>
      <c r="F9" s="359"/>
      <c r="G9" s="360"/>
      <c r="H9" s="360"/>
      <c r="I9" s="360"/>
      <c r="J9" s="294"/>
      <c r="K9" s="294"/>
      <c r="L9" s="294"/>
      <c r="M9" s="294"/>
      <c r="N9" s="294"/>
      <c r="O9" s="294"/>
      <c r="P9" s="294"/>
      <c r="Q9" s="294"/>
      <c r="R9" s="299"/>
      <c r="S9" s="294"/>
      <c r="T9" s="294"/>
      <c r="U9" s="299"/>
      <c r="W9" s="298"/>
      <c r="X9" s="298"/>
      <c r="Y9" s="294"/>
      <c r="Z9" s="294"/>
      <c r="AA9" s="294"/>
      <c r="AB9" s="299"/>
      <c r="AC9" s="290"/>
      <c r="AD9" s="290"/>
      <c r="AE9" s="291"/>
      <c r="AF9" s="291"/>
      <c r="AG9" s="296"/>
      <c r="AJ9" s="297"/>
    </row>
    <row r="10" spans="1:36" ht="16.5" customHeight="1">
      <c r="A10" s="804"/>
      <c r="B10" s="804"/>
      <c r="C10" s="804"/>
      <c r="D10" s="804"/>
      <c r="E10" s="804"/>
      <c r="F10" s="804"/>
      <c r="G10" s="804"/>
      <c r="H10" s="804"/>
      <c r="I10" s="804"/>
      <c r="J10" s="294"/>
      <c r="K10" s="294"/>
      <c r="L10" s="294"/>
      <c r="M10" s="294"/>
      <c r="N10" s="294"/>
      <c r="O10" s="294"/>
      <c r="P10" s="294"/>
      <c r="Q10" s="294"/>
      <c r="R10" s="299"/>
      <c r="S10" s="294"/>
      <c r="T10" s="294"/>
      <c r="U10" s="299"/>
      <c r="W10" s="298"/>
      <c r="X10" s="298"/>
      <c r="Y10" s="294"/>
      <c r="Z10" s="294"/>
      <c r="AA10" s="294"/>
      <c r="AB10" s="299"/>
      <c r="AC10" s="290"/>
      <c r="AD10" s="290"/>
      <c r="AE10" s="291"/>
      <c r="AF10" s="291"/>
      <c r="AG10" s="296"/>
      <c r="AJ10" s="297"/>
    </row>
    <row r="11" spans="3:36" ht="16.5" customHeight="1">
      <c r="C11" s="298"/>
      <c r="D11" s="298"/>
      <c r="E11" s="298"/>
      <c r="F11" s="298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9"/>
      <c r="S11" s="294"/>
      <c r="T11" s="294"/>
      <c r="U11" s="299"/>
      <c r="W11" s="298"/>
      <c r="X11" s="298"/>
      <c r="Y11" s="294"/>
      <c r="Z11" s="294"/>
      <c r="AA11" s="294"/>
      <c r="AB11" s="299"/>
      <c r="AC11" s="290"/>
      <c r="AD11" s="290"/>
      <c r="AE11" s="291"/>
      <c r="AF11" s="291"/>
      <c r="AG11" s="296"/>
      <c r="AJ11" s="297"/>
    </row>
    <row r="12" spans="2:36" ht="43.5" customHeight="1">
      <c r="B12" s="298"/>
      <c r="C12" s="298"/>
      <c r="D12" s="298"/>
      <c r="E12" s="298"/>
      <c r="F12" s="298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9"/>
      <c r="S12" s="294"/>
      <c r="T12" s="294"/>
      <c r="U12" s="299"/>
      <c r="W12" s="298"/>
      <c r="X12" s="298"/>
      <c r="Y12" s="294"/>
      <c r="Z12" s="294"/>
      <c r="AA12" s="294"/>
      <c r="AB12" s="299"/>
      <c r="AC12" s="290"/>
      <c r="AD12" s="290"/>
      <c r="AE12" s="291"/>
      <c r="AF12" s="291"/>
      <c r="AG12" s="300"/>
      <c r="AJ12" s="297"/>
    </row>
    <row r="13" spans="1:36" ht="17.25" customHeight="1">
      <c r="A13" s="805" t="s">
        <v>408</v>
      </c>
      <c r="B13" s="805"/>
      <c r="C13" s="805"/>
      <c r="D13" s="805"/>
      <c r="E13" s="805"/>
      <c r="F13" s="805"/>
      <c r="G13" s="806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9"/>
      <c r="S13" s="294"/>
      <c r="T13" s="294"/>
      <c r="U13" s="299"/>
      <c r="W13" s="287"/>
      <c r="X13" s="287"/>
      <c r="Y13" s="289"/>
      <c r="Z13" s="289"/>
      <c r="AA13" s="289"/>
      <c r="AB13" s="289"/>
      <c r="AC13" s="290"/>
      <c r="AD13" s="290"/>
      <c r="AE13" s="290"/>
      <c r="AF13" s="290"/>
      <c r="AG13" s="290"/>
      <c r="AH13" s="290"/>
      <c r="AI13" s="290"/>
      <c r="AJ13" s="290"/>
    </row>
    <row r="14" spans="2:36" ht="17.25" customHeight="1">
      <c r="B14" s="298"/>
      <c r="C14" s="298"/>
      <c r="G14" s="298"/>
      <c r="H14" s="298"/>
      <c r="I14" s="298"/>
      <c r="J14" s="298"/>
      <c r="K14" s="298"/>
      <c r="L14" s="298"/>
      <c r="M14" s="298"/>
      <c r="N14" s="298"/>
      <c r="O14" s="298"/>
      <c r="P14" s="360"/>
      <c r="Q14" s="468"/>
      <c r="R14" s="361" t="s">
        <v>188</v>
      </c>
      <c r="S14" s="360"/>
      <c r="T14" s="468"/>
      <c r="U14" s="361"/>
      <c r="W14" s="298"/>
      <c r="X14" s="307"/>
      <c r="Y14" s="294"/>
      <c r="Z14" s="295"/>
      <c r="AA14" s="294"/>
      <c r="AB14" s="295"/>
      <c r="AC14" s="308"/>
      <c r="AD14" s="308"/>
      <c r="AE14" s="308"/>
      <c r="AF14" s="308"/>
      <c r="AG14" s="308"/>
      <c r="AH14" s="308"/>
      <c r="AI14" s="308"/>
      <c r="AJ14" s="308"/>
    </row>
    <row r="15" spans="1:37" ht="39.75" customHeight="1">
      <c r="A15" s="807" t="s">
        <v>407</v>
      </c>
      <c r="B15" s="793"/>
      <c r="C15" s="793"/>
      <c r="D15" s="793"/>
      <c r="E15" s="793"/>
      <c r="F15" s="794"/>
      <c r="G15" s="808" t="s">
        <v>262</v>
      </c>
      <c r="H15" s="809"/>
      <c r="I15" s="809"/>
      <c r="J15" s="810"/>
      <c r="K15" s="811" t="s">
        <v>115</v>
      </c>
      <c r="L15" s="812"/>
      <c r="M15" s="812"/>
      <c r="N15" s="813"/>
      <c r="O15" s="811" t="s">
        <v>14</v>
      </c>
      <c r="P15" s="812"/>
      <c r="Q15" s="812"/>
      <c r="R15" s="814"/>
      <c r="S15" s="371"/>
      <c r="T15" s="371"/>
      <c r="U15" s="371"/>
      <c r="V15" s="299"/>
      <c r="X15" s="298"/>
      <c r="Y15" s="298"/>
      <c r="Z15" s="294"/>
      <c r="AA15" s="294"/>
      <c r="AB15" s="294"/>
      <c r="AC15" s="299"/>
      <c r="AD15" s="290"/>
      <c r="AE15" s="290"/>
      <c r="AF15" s="290"/>
      <c r="AG15" s="290"/>
      <c r="AH15" s="290"/>
      <c r="AI15" s="290"/>
      <c r="AJ15" s="290"/>
      <c r="AK15" s="290"/>
    </row>
    <row r="16" spans="1:37" ht="39.75" customHeight="1">
      <c r="A16" s="815" t="s">
        <v>222</v>
      </c>
      <c r="B16" s="816"/>
      <c r="C16" s="816"/>
      <c r="D16" s="816"/>
      <c r="E16" s="816"/>
      <c r="F16" s="817"/>
      <c r="G16" s="796">
        <v>50000</v>
      </c>
      <c r="H16" s="797"/>
      <c r="I16" s="797"/>
      <c r="J16" s="798"/>
      <c r="K16" s="818">
        <v>13450</v>
      </c>
      <c r="L16" s="819"/>
      <c r="M16" s="819"/>
      <c r="N16" s="820"/>
      <c r="O16" s="821">
        <f>K16/K25</f>
        <v>0.6829838013507338</v>
      </c>
      <c r="P16" s="822"/>
      <c r="Q16" s="822"/>
      <c r="R16" s="823"/>
      <c r="S16" s="383"/>
      <c r="T16" s="383"/>
      <c r="U16" s="383"/>
      <c r="V16" s="299"/>
      <c r="X16" s="289"/>
      <c r="Y16" s="289"/>
      <c r="Z16" s="294"/>
      <c r="AA16" s="294"/>
      <c r="AB16" s="294"/>
      <c r="AC16" s="299"/>
      <c r="AD16" s="290"/>
      <c r="AE16" s="290"/>
      <c r="AF16" s="290"/>
      <c r="AG16" s="290"/>
      <c r="AH16" s="290"/>
      <c r="AI16" s="290"/>
      <c r="AJ16" s="290"/>
      <c r="AK16" s="290"/>
    </row>
    <row r="17" spans="1:37" ht="39.75" customHeight="1">
      <c r="A17" s="824" t="s">
        <v>123</v>
      </c>
      <c r="B17" s="825"/>
      <c r="C17" s="825"/>
      <c r="D17" s="825"/>
      <c r="E17" s="825"/>
      <c r="F17" s="826"/>
      <c r="G17" s="796">
        <v>120000</v>
      </c>
      <c r="H17" s="797"/>
      <c r="I17" s="797"/>
      <c r="J17" s="798"/>
      <c r="K17" s="827">
        <v>119</v>
      </c>
      <c r="L17" s="828"/>
      <c r="M17" s="828"/>
      <c r="N17" s="829"/>
      <c r="O17" s="821">
        <f>K17/K25</f>
        <v>0.0060427563093485</v>
      </c>
      <c r="P17" s="822"/>
      <c r="Q17" s="822"/>
      <c r="R17" s="823"/>
      <c r="S17" s="384"/>
      <c r="T17" s="384"/>
      <c r="U17" s="384"/>
      <c r="V17" s="309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</row>
    <row r="18" spans="1:37" ht="39.75" customHeight="1">
      <c r="A18" s="824" t="s">
        <v>122</v>
      </c>
      <c r="B18" s="825"/>
      <c r="C18" s="825"/>
      <c r="D18" s="825"/>
      <c r="E18" s="825"/>
      <c r="F18" s="826"/>
      <c r="G18" s="796">
        <v>130000</v>
      </c>
      <c r="H18" s="797"/>
      <c r="I18" s="797"/>
      <c r="J18" s="798"/>
      <c r="K18" s="818">
        <v>3354</v>
      </c>
      <c r="L18" s="819"/>
      <c r="M18" s="819"/>
      <c r="N18" s="820"/>
      <c r="O18" s="821">
        <f>K18/K25</f>
        <v>0.1703143248870157</v>
      </c>
      <c r="P18" s="822"/>
      <c r="Q18" s="822"/>
      <c r="R18" s="823"/>
      <c r="S18" s="384"/>
      <c r="T18" s="384"/>
      <c r="U18" s="384"/>
      <c r="V18" s="309"/>
      <c r="X18" s="287"/>
      <c r="Y18" s="287"/>
      <c r="Z18" s="287"/>
      <c r="AA18" s="287"/>
      <c r="AB18" s="287"/>
      <c r="AC18" s="287"/>
      <c r="AD18" s="290"/>
      <c r="AE18" s="290"/>
      <c r="AF18" s="290"/>
      <c r="AG18" s="290"/>
      <c r="AH18" s="290"/>
      <c r="AI18" s="290"/>
      <c r="AJ18" s="290"/>
      <c r="AK18" s="290"/>
    </row>
    <row r="19" spans="1:37" ht="39.75" customHeight="1">
      <c r="A19" s="824" t="s">
        <v>121</v>
      </c>
      <c r="B19" s="825"/>
      <c r="C19" s="825"/>
      <c r="D19" s="825"/>
      <c r="E19" s="825"/>
      <c r="F19" s="826"/>
      <c r="G19" s="796">
        <v>150000</v>
      </c>
      <c r="H19" s="797"/>
      <c r="I19" s="797"/>
      <c r="J19" s="798"/>
      <c r="K19" s="796">
        <v>363</v>
      </c>
      <c r="L19" s="797"/>
      <c r="M19" s="797"/>
      <c r="N19" s="798"/>
      <c r="O19" s="821">
        <f>K19/K25</f>
        <v>0.018432945716752146</v>
      </c>
      <c r="P19" s="822"/>
      <c r="Q19" s="822"/>
      <c r="R19" s="823"/>
      <c r="S19" s="384"/>
      <c r="T19" s="384"/>
      <c r="U19" s="384"/>
      <c r="V19" s="309"/>
      <c r="X19" s="287"/>
      <c r="Y19" s="287"/>
      <c r="Z19" s="289"/>
      <c r="AA19" s="289"/>
      <c r="AB19" s="289"/>
      <c r="AC19" s="289"/>
      <c r="AD19" s="290"/>
      <c r="AE19" s="290"/>
      <c r="AF19" s="290"/>
      <c r="AG19" s="290"/>
      <c r="AH19" s="290"/>
      <c r="AI19" s="290"/>
      <c r="AJ19" s="290"/>
      <c r="AK19" s="290"/>
    </row>
    <row r="20" spans="1:37" ht="39.75" customHeight="1">
      <c r="A20" s="824" t="s">
        <v>120</v>
      </c>
      <c r="B20" s="825"/>
      <c r="C20" s="825"/>
      <c r="D20" s="825"/>
      <c r="E20" s="825"/>
      <c r="F20" s="826"/>
      <c r="G20" s="796">
        <v>160000</v>
      </c>
      <c r="H20" s="797"/>
      <c r="I20" s="797"/>
      <c r="J20" s="798"/>
      <c r="K20" s="796">
        <v>985</v>
      </c>
      <c r="L20" s="797"/>
      <c r="M20" s="797"/>
      <c r="N20" s="798"/>
      <c r="O20" s="821">
        <f>K20/K25</f>
        <v>0.050017772812674555</v>
      </c>
      <c r="P20" s="822"/>
      <c r="Q20" s="822"/>
      <c r="R20" s="823"/>
      <c r="S20" s="384"/>
      <c r="T20" s="384"/>
      <c r="U20" s="384"/>
      <c r="V20" s="287"/>
      <c r="X20" s="289"/>
      <c r="Y20" s="289"/>
      <c r="Z20" s="294"/>
      <c r="AA20" s="295"/>
      <c r="AB20" s="294"/>
      <c r="AC20" s="295"/>
      <c r="AD20" s="290"/>
      <c r="AE20" s="290"/>
      <c r="AF20" s="290"/>
      <c r="AG20" s="290"/>
      <c r="AH20" s="290"/>
      <c r="AI20" s="290"/>
      <c r="AJ20" s="290"/>
      <c r="AK20" s="290"/>
    </row>
    <row r="21" spans="1:37" ht="39.75" customHeight="1">
      <c r="A21" s="824" t="s">
        <v>119</v>
      </c>
      <c r="B21" s="825"/>
      <c r="C21" s="825"/>
      <c r="D21" s="825"/>
      <c r="E21" s="825"/>
      <c r="F21" s="826"/>
      <c r="G21" s="796">
        <v>400000</v>
      </c>
      <c r="H21" s="797"/>
      <c r="I21" s="797"/>
      <c r="J21" s="798"/>
      <c r="K21" s="796">
        <v>144</v>
      </c>
      <c r="L21" s="797"/>
      <c r="M21" s="797"/>
      <c r="N21" s="798"/>
      <c r="O21" s="821">
        <f>K21/K25</f>
        <v>0.007312242928959529</v>
      </c>
      <c r="P21" s="822"/>
      <c r="Q21" s="822"/>
      <c r="R21" s="823"/>
      <c r="S21" s="384"/>
      <c r="T21" s="384"/>
      <c r="U21" s="384"/>
      <c r="V21" s="289"/>
      <c r="X21" s="298"/>
      <c r="Y21" s="298"/>
      <c r="Z21" s="294"/>
      <c r="AA21" s="294"/>
      <c r="AB21" s="294"/>
      <c r="AC21" s="299"/>
      <c r="AD21" s="290"/>
      <c r="AE21" s="290"/>
      <c r="AF21" s="290"/>
      <c r="AG21" s="290"/>
      <c r="AH21" s="290"/>
      <c r="AI21" s="290"/>
      <c r="AJ21" s="290"/>
      <c r="AK21" s="290"/>
    </row>
    <row r="22" spans="1:37" ht="39.75" customHeight="1">
      <c r="A22" s="824" t="s">
        <v>118</v>
      </c>
      <c r="B22" s="825"/>
      <c r="C22" s="825"/>
      <c r="D22" s="825"/>
      <c r="E22" s="825"/>
      <c r="F22" s="826"/>
      <c r="G22" s="796">
        <v>410000</v>
      </c>
      <c r="H22" s="797"/>
      <c r="I22" s="797"/>
      <c r="J22" s="798"/>
      <c r="K22" s="796">
        <v>1123</v>
      </c>
      <c r="L22" s="797"/>
      <c r="M22" s="797"/>
      <c r="N22" s="798"/>
      <c r="O22" s="821">
        <f>K22/K25</f>
        <v>0.05702533895292743</v>
      </c>
      <c r="P22" s="822"/>
      <c r="Q22" s="822"/>
      <c r="R22" s="823"/>
      <c r="S22" s="384"/>
      <c r="T22" s="384"/>
      <c r="U22" s="384"/>
      <c r="V22" s="295"/>
      <c r="X22" s="289"/>
      <c r="Y22" s="289"/>
      <c r="Z22" s="294"/>
      <c r="AA22" s="294"/>
      <c r="AB22" s="294"/>
      <c r="AC22" s="299"/>
      <c r="AD22" s="290"/>
      <c r="AE22" s="290"/>
      <c r="AF22" s="290"/>
      <c r="AG22" s="290"/>
      <c r="AH22" s="290"/>
      <c r="AI22" s="290"/>
      <c r="AJ22" s="290"/>
      <c r="AK22" s="290"/>
    </row>
    <row r="23" spans="1:37" ht="39.75" customHeight="1">
      <c r="A23" s="824" t="s">
        <v>117</v>
      </c>
      <c r="B23" s="825"/>
      <c r="C23" s="825"/>
      <c r="D23" s="825"/>
      <c r="E23" s="825"/>
      <c r="F23" s="826"/>
      <c r="G23" s="796">
        <v>1750000</v>
      </c>
      <c r="H23" s="797"/>
      <c r="I23" s="797"/>
      <c r="J23" s="798"/>
      <c r="K23" s="796">
        <v>56</v>
      </c>
      <c r="L23" s="797"/>
      <c r="M23" s="797"/>
      <c r="N23" s="798"/>
      <c r="O23" s="821">
        <f>K23/K25</f>
        <v>0.0028436500279287054</v>
      </c>
      <c r="P23" s="822"/>
      <c r="Q23" s="822"/>
      <c r="R23" s="823"/>
      <c r="S23" s="384"/>
      <c r="T23" s="384"/>
      <c r="U23" s="384"/>
      <c r="V23" s="299"/>
      <c r="Z23" s="310"/>
      <c r="AA23" s="310"/>
      <c r="AB23" s="310"/>
      <c r="AC23" s="310"/>
      <c r="AD23" s="290"/>
      <c r="AE23" s="290"/>
      <c r="AF23" s="290"/>
      <c r="AG23" s="290"/>
      <c r="AH23" s="290"/>
      <c r="AI23" s="290"/>
      <c r="AJ23" s="290"/>
      <c r="AK23" s="290"/>
    </row>
    <row r="24" spans="1:29" ht="39.75" customHeight="1">
      <c r="A24" s="815" t="s">
        <v>116</v>
      </c>
      <c r="B24" s="816"/>
      <c r="C24" s="816"/>
      <c r="D24" s="816"/>
      <c r="E24" s="816"/>
      <c r="F24" s="817"/>
      <c r="G24" s="796">
        <v>3000000</v>
      </c>
      <c r="H24" s="797"/>
      <c r="I24" s="797"/>
      <c r="J24" s="798"/>
      <c r="K24" s="818">
        <v>99</v>
      </c>
      <c r="L24" s="819"/>
      <c r="M24" s="819"/>
      <c r="N24" s="820"/>
      <c r="O24" s="821">
        <f>K24/K25</f>
        <v>0.005027167013659676</v>
      </c>
      <c r="P24" s="822"/>
      <c r="Q24" s="822"/>
      <c r="R24" s="823"/>
      <c r="S24" s="384"/>
      <c r="T24" s="384"/>
      <c r="U24" s="384"/>
      <c r="V24" s="299"/>
      <c r="X24" s="287"/>
      <c r="Y24" s="287"/>
      <c r="Z24" s="287"/>
      <c r="AA24" s="287"/>
      <c r="AB24" s="287"/>
      <c r="AC24" s="287"/>
    </row>
    <row r="25" spans="1:38" ht="39.75" customHeight="1">
      <c r="A25" s="830" t="s">
        <v>61</v>
      </c>
      <c r="B25" s="831"/>
      <c r="C25" s="831"/>
      <c r="D25" s="831"/>
      <c r="E25" s="831"/>
      <c r="F25" s="832"/>
      <c r="G25" s="833"/>
      <c r="H25" s="834"/>
      <c r="I25" s="834"/>
      <c r="J25" s="835"/>
      <c r="K25" s="836">
        <f>SUM(K16:N24)</f>
        <v>19693</v>
      </c>
      <c r="L25" s="837"/>
      <c r="M25" s="837"/>
      <c r="N25" s="838"/>
      <c r="O25" s="839">
        <f>SUM(O16:R24)</f>
        <v>0.9999999999999999</v>
      </c>
      <c r="P25" s="840"/>
      <c r="Q25" s="840"/>
      <c r="R25" s="841"/>
      <c r="S25" s="385"/>
      <c r="T25" s="385"/>
      <c r="U25" s="385"/>
      <c r="V25" s="299"/>
      <c r="W25" s="311"/>
      <c r="X25" s="287"/>
      <c r="Y25" s="287"/>
      <c r="Z25" s="289"/>
      <c r="AA25" s="289"/>
      <c r="AB25" s="289"/>
      <c r="AC25" s="289"/>
      <c r="AD25" s="311"/>
      <c r="AE25" s="311"/>
      <c r="AF25" s="311"/>
      <c r="AG25" s="311"/>
      <c r="AH25" s="311"/>
      <c r="AI25" s="311"/>
      <c r="AJ25" s="311"/>
      <c r="AK25" s="311"/>
      <c r="AL25" s="311"/>
    </row>
    <row r="26" spans="2:28" ht="19.5" customHeight="1">
      <c r="B26" s="298"/>
      <c r="C26" s="298"/>
      <c r="D26" s="298"/>
      <c r="E26" s="298"/>
      <c r="F26" s="298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9"/>
      <c r="S26" s="294"/>
      <c r="T26" s="294"/>
      <c r="U26" s="299"/>
      <c r="W26" s="289"/>
      <c r="X26" s="289"/>
      <c r="Y26" s="294"/>
      <c r="Z26" s="295"/>
      <c r="AA26" s="294"/>
      <c r="AB26" s="295"/>
    </row>
    <row r="27" spans="2:28" ht="19.5" customHeight="1">
      <c r="B27" s="298"/>
      <c r="C27" s="298"/>
      <c r="D27" s="298"/>
      <c r="E27" s="298"/>
      <c r="F27" s="298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9"/>
      <c r="S27" s="294"/>
      <c r="T27" s="294"/>
      <c r="U27" s="299"/>
      <c r="X27" s="312"/>
      <c r="AA27" s="297"/>
      <c r="AB27" s="297"/>
    </row>
    <row r="28" spans="2:37" s="286" customFormat="1" ht="19.5" customHeight="1">
      <c r="B28" s="298"/>
      <c r="C28" s="298"/>
      <c r="D28" s="298"/>
      <c r="E28" s="298"/>
      <c r="F28" s="298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9"/>
      <c r="S28" s="294"/>
      <c r="T28" s="294"/>
      <c r="U28" s="299"/>
      <c r="W28" s="287"/>
      <c r="X28" s="287"/>
      <c r="Y28" s="287"/>
      <c r="Z28" s="287"/>
      <c r="AA28" s="287"/>
      <c r="AB28" s="287"/>
      <c r="AG28" s="313"/>
      <c r="AH28" s="313"/>
      <c r="AI28" s="313"/>
      <c r="AJ28" s="313"/>
      <c r="AK28" s="313"/>
    </row>
    <row r="29" spans="2:36" ht="19.5" customHeight="1">
      <c r="B29" s="298"/>
      <c r="C29" s="298"/>
      <c r="D29" s="298"/>
      <c r="E29" s="298"/>
      <c r="F29" s="298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9"/>
      <c r="S29" s="294"/>
      <c r="T29" s="294"/>
      <c r="U29" s="299"/>
      <c r="V29" s="288"/>
      <c r="W29" s="287"/>
      <c r="X29" s="287"/>
      <c r="Y29" s="289"/>
      <c r="Z29" s="289"/>
      <c r="AA29" s="289"/>
      <c r="AB29" s="289"/>
      <c r="AD29" s="289"/>
      <c r="AG29" s="289"/>
      <c r="AJ29" s="287"/>
    </row>
    <row r="30" spans="2:36" ht="19.5" customHeight="1">
      <c r="B30" s="298"/>
      <c r="C30" s="298"/>
      <c r="D30" s="298"/>
      <c r="E30" s="298"/>
      <c r="F30" s="298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9"/>
      <c r="S30" s="294"/>
      <c r="T30" s="294"/>
      <c r="U30" s="299"/>
      <c r="W30" s="289"/>
      <c r="X30" s="289"/>
      <c r="Y30" s="294"/>
      <c r="Z30" s="314"/>
      <c r="AA30" s="294"/>
      <c r="AB30" s="314"/>
      <c r="AC30" s="297"/>
      <c r="AD30" s="297"/>
      <c r="AE30" s="297"/>
      <c r="AF30" s="297"/>
      <c r="AG30" s="297"/>
      <c r="AJ30" s="312"/>
    </row>
    <row r="31" spans="2:36" ht="19.5" customHeight="1">
      <c r="B31" s="298"/>
      <c r="C31" s="298"/>
      <c r="D31" s="315"/>
      <c r="E31" s="315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299"/>
      <c r="S31" s="316"/>
      <c r="T31" s="316"/>
      <c r="U31" s="299"/>
      <c r="W31" s="298"/>
      <c r="X31" s="298"/>
      <c r="Y31" s="294"/>
      <c r="Z31" s="294"/>
      <c r="AA31" s="294"/>
      <c r="AB31" s="299"/>
      <c r="AC31" s="297"/>
      <c r="AD31" s="297"/>
      <c r="AE31" s="297"/>
      <c r="AF31" s="297"/>
      <c r="AG31" s="297"/>
      <c r="AJ31" s="312"/>
    </row>
    <row r="32" spans="2:36" ht="19.5" customHeight="1">
      <c r="B32" s="289"/>
      <c r="C32" s="289"/>
      <c r="D32" s="289"/>
      <c r="E32" s="289"/>
      <c r="F32" s="289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9"/>
      <c r="S32" s="294"/>
      <c r="T32" s="294"/>
      <c r="U32" s="299"/>
      <c r="W32" s="289"/>
      <c r="X32" s="289"/>
      <c r="Y32" s="294"/>
      <c r="Z32" s="294"/>
      <c r="AA32" s="294"/>
      <c r="AB32" s="299"/>
      <c r="AC32" s="297"/>
      <c r="AD32" s="297"/>
      <c r="AE32" s="297"/>
      <c r="AF32" s="297"/>
      <c r="AG32" s="297"/>
      <c r="AJ32" s="312"/>
    </row>
    <row r="33" spans="4:36" ht="19.5" customHeight="1">
      <c r="D33" s="309"/>
      <c r="E33" s="309"/>
      <c r="F33" s="309"/>
      <c r="Q33" s="289"/>
      <c r="R33" s="289"/>
      <c r="T33" s="289"/>
      <c r="U33" s="289"/>
      <c r="AC33" s="297"/>
      <c r="AD33" s="297"/>
      <c r="AE33" s="297"/>
      <c r="AF33" s="297"/>
      <c r="AG33" s="297"/>
      <c r="AJ33" s="312"/>
    </row>
    <row r="34" spans="4:36" ht="19.5" customHeight="1">
      <c r="D34" s="309"/>
      <c r="E34" s="309"/>
      <c r="F34" s="309"/>
      <c r="Q34" s="289"/>
      <c r="R34" s="289"/>
      <c r="T34" s="289"/>
      <c r="U34" s="289"/>
      <c r="W34" s="287"/>
      <c r="X34" s="287"/>
      <c r="Y34" s="287"/>
      <c r="Z34" s="287"/>
      <c r="AA34" s="287"/>
      <c r="AB34" s="287"/>
      <c r="AC34" s="297"/>
      <c r="AD34" s="297"/>
      <c r="AE34" s="297"/>
      <c r="AF34" s="297"/>
      <c r="AG34" s="297"/>
      <c r="AJ34" s="312"/>
    </row>
    <row r="35" spans="4:36" ht="19.5" customHeight="1">
      <c r="D35" s="309"/>
      <c r="E35" s="309"/>
      <c r="F35" s="309"/>
      <c r="Q35" s="289"/>
      <c r="R35" s="289"/>
      <c r="T35" s="289"/>
      <c r="U35" s="289"/>
      <c r="W35" s="287"/>
      <c r="X35" s="287"/>
      <c r="Y35" s="289"/>
      <c r="Z35" s="289"/>
      <c r="AA35" s="289"/>
      <c r="AB35" s="289"/>
      <c r="AC35" s="297"/>
      <c r="AD35" s="297"/>
      <c r="AE35" s="297"/>
      <c r="AF35" s="297"/>
      <c r="AG35" s="297"/>
      <c r="AJ35" s="312"/>
    </row>
    <row r="36" spans="23:28" ht="19.5" customHeight="1">
      <c r="W36" s="289"/>
      <c r="X36" s="289"/>
      <c r="Y36" s="294"/>
      <c r="Z36" s="295"/>
      <c r="AA36" s="294"/>
      <c r="AB36" s="295"/>
    </row>
    <row r="37" spans="23:28" ht="19.5" customHeight="1">
      <c r="W37" s="298"/>
      <c r="X37" s="298"/>
      <c r="Y37" s="294"/>
      <c r="Z37" s="294"/>
      <c r="AA37" s="294"/>
      <c r="AB37" s="299"/>
    </row>
    <row r="38" spans="23:28" ht="19.5" customHeight="1">
      <c r="W38" s="289"/>
      <c r="X38" s="289"/>
      <c r="Y38" s="294"/>
      <c r="Z38" s="294"/>
      <c r="AA38" s="294"/>
      <c r="AB38" s="299"/>
    </row>
  </sheetData>
  <sheetProtection/>
  <mergeCells count="80">
    <mergeCell ref="A25:F25"/>
    <mergeCell ref="G25:J25"/>
    <mergeCell ref="K25:N25"/>
    <mergeCell ref="O25:R25"/>
    <mergeCell ref="A23:F23"/>
    <mergeCell ref="G23:J23"/>
    <mergeCell ref="K23:N23"/>
    <mergeCell ref="O23:R23"/>
    <mergeCell ref="A24:F24"/>
    <mergeCell ref="G24:J24"/>
    <mergeCell ref="K24:N24"/>
    <mergeCell ref="O24:R24"/>
    <mergeCell ref="A21:F21"/>
    <mergeCell ref="G21:J21"/>
    <mergeCell ref="K21:N21"/>
    <mergeCell ref="O21:R21"/>
    <mergeCell ref="A22:F22"/>
    <mergeCell ref="G22:J22"/>
    <mergeCell ref="K22:N22"/>
    <mergeCell ref="O22:R22"/>
    <mergeCell ref="A19:F19"/>
    <mergeCell ref="G19:J19"/>
    <mergeCell ref="K19:N19"/>
    <mergeCell ref="O19:R19"/>
    <mergeCell ref="A20:F20"/>
    <mergeCell ref="G20:J20"/>
    <mergeCell ref="K20:N20"/>
    <mergeCell ref="O20:R20"/>
    <mergeCell ref="A17:F17"/>
    <mergeCell ref="G17:J17"/>
    <mergeCell ref="K17:N17"/>
    <mergeCell ref="O17:R17"/>
    <mergeCell ref="A18:F18"/>
    <mergeCell ref="G18:J18"/>
    <mergeCell ref="K18:N18"/>
    <mergeCell ref="O18:R18"/>
    <mergeCell ref="A13:G13"/>
    <mergeCell ref="A15:F15"/>
    <mergeCell ref="G15:J15"/>
    <mergeCell ref="K15:N15"/>
    <mergeCell ref="O15:R15"/>
    <mergeCell ref="A16:F16"/>
    <mergeCell ref="G16:J16"/>
    <mergeCell ref="K16:N16"/>
    <mergeCell ref="O16:R16"/>
    <mergeCell ref="D8:F8"/>
    <mergeCell ref="G8:I8"/>
    <mergeCell ref="J8:L8"/>
    <mergeCell ref="M8:O8"/>
    <mergeCell ref="P8:R8"/>
    <mergeCell ref="A10:I10"/>
    <mergeCell ref="D6:F6"/>
    <mergeCell ref="G6:I6"/>
    <mergeCell ref="J6:L6"/>
    <mergeCell ref="M6:O6"/>
    <mergeCell ref="P6:R6"/>
    <mergeCell ref="D7:F7"/>
    <mergeCell ref="G7:I7"/>
    <mergeCell ref="J7:L7"/>
    <mergeCell ref="M7:O7"/>
    <mergeCell ref="P7:R7"/>
    <mergeCell ref="G4:I4"/>
    <mergeCell ref="J4:L4"/>
    <mergeCell ref="M4:O4"/>
    <mergeCell ref="P4:R4"/>
    <mergeCell ref="D5:F5"/>
    <mergeCell ref="G5:I5"/>
    <mergeCell ref="J5:L5"/>
    <mergeCell ref="M5:O5"/>
    <mergeCell ref="P5:R5"/>
    <mergeCell ref="S4:U4"/>
    <mergeCell ref="S5:U5"/>
    <mergeCell ref="S6:U6"/>
    <mergeCell ref="S7:U7"/>
    <mergeCell ref="S8:U8"/>
    <mergeCell ref="A1:D1"/>
    <mergeCell ref="A2:D2"/>
    <mergeCell ref="N3:R3"/>
    <mergeCell ref="A4:C4"/>
    <mergeCell ref="D4:F4"/>
  </mergeCells>
  <printOptions/>
  <pageMargins left="0.7874015748031497" right="0.7874015748031497" top="0.984251968503937" bottom="0.5905511811023623" header="0.5118110236220472" footer="0.2755905511811024"/>
  <pageSetup firstPageNumber="27" useFirstPageNumber="1" horizontalDpi="600" verticalDpi="600" orientation="portrait" paperSize="9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2020-12-16T10:52:26Z</cp:lastPrinted>
  <dcterms:created xsi:type="dcterms:W3CDTF">2006-10-10T02:20:58Z</dcterms:created>
  <dcterms:modified xsi:type="dcterms:W3CDTF">2020-12-16T10:58:23Z</dcterms:modified>
  <cp:category/>
  <cp:version/>
  <cp:contentType/>
  <cp:contentStatus/>
</cp:coreProperties>
</file>